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autoCompressPictures="0"/>
  <mc:AlternateContent xmlns:mc="http://schemas.openxmlformats.org/markup-compatibility/2006">
    <mc:Choice Requires="x15">
      <x15ac:absPath xmlns:x15ac="http://schemas.microsoft.com/office/spreadsheetml/2010/11/ac" url="https://corrosionmaterials0-my.sharepoint.com/personal/bhudson_corrosionmaterials_com/Documents/Desktop/Conflict Mineral/Cobalt-Mica EMRT/Blank Form/CMI EMRT/"/>
    </mc:Choice>
  </mc:AlternateContent>
  <xr:revisionPtr revIDLastSave="1" documentId="8_{E749F9B9-7E4E-43BB-AC5C-92308F74A33E}" xr6:coauthVersionLast="47" xr6:coauthVersionMax="47" xr10:uidLastSave="{B3941AD3-C8A2-4D1A-A230-80A9967567BC}"/>
  <workbookProtection workbookAlgorithmName="SHA-512" workbookHashValue="rvg8cOjtmdU8r+G5zmq9xgQGFCsoSSuLtqIdvhzlGhKoB0M1Gg+vbEzN2TsGCA0D1XccGCfWAvemNs9p218BXQ==" workbookSaltValue="MtRO4tgDoIq2XvVAi9G+Ew==" workbookSpinCount="100000" lockStructure="1"/>
  <bookViews>
    <workbookView xWindow="-25320" yWindow="-120" windowWidth="25440" windowHeight="1539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B16" i="1"/>
  <c r="B5" i="5"/>
  <c r="C5" i="5"/>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G53" i="6" s="1"/>
  <c r="P27" i="4"/>
  <c r="P26" i="4"/>
  <c r="G54" i="6"/>
  <c r="B58" i="6"/>
  <c r="G58" i="6" s="1"/>
  <c r="B56" i="6"/>
  <c r="G56" i="6"/>
  <c r="P37" i="4"/>
  <c r="J122" i="8"/>
  <c r="K122" i="8"/>
  <c r="J121" i="8"/>
  <c r="K121" i="8"/>
  <c r="K63" i="6"/>
  <c r="K64" i="6"/>
  <c r="B51" i="6"/>
  <c r="G51" i="6" s="1"/>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c r="B49" i="6"/>
  <c r="G49" i="6"/>
  <c r="B48" i="6"/>
  <c r="G48" i="6"/>
  <c r="B46" i="6"/>
  <c r="G46" i="6"/>
  <c r="B45" i="6"/>
  <c r="G45" i="6"/>
  <c r="B44" i="6"/>
  <c r="G44" i="6"/>
  <c r="B43" i="6"/>
  <c r="G43" i="6" s="1"/>
  <c r="B41" i="6"/>
  <c r="G41" i="6"/>
  <c r="B40" i="6"/>
  <c r="G40" i="6"/>
  <c r="H40" i="6" s="1"/>
  <c r="D40" i="6" s="1"/>
  <c r="B39" i="6"/>
  <c r="G39" i="6"/>
  <c r="B38" i="6"/>
  <c r="G38" i="6"/>
  <c r="B36" i="6"/>
  <c r="G36" i="6"/>
  <c r="B35" i="6"/>
  <c r="G35" i="6"/>
  <c r="B34" i="6"/>
  <c r="G34" i="6"/>
  <c r="B33" i="6"/>
  <c r="G33" i="6"/>
  <c r="B31" i="6"/>
  <c r="G31" i="6"/>
  <c r="B30" i="6"/>
  <c r="G30" i="6"/>
  <c r="B29" i="6"/>
  <c r="G29" i="6"/>
  <c r="H29" i="6"/>
  <c r="D29" i="6"/>
  <c r="B28" i="6"/>
  <c r="G28" i="6" s="1"/>
  <c r="B26" i="6"/>
  <c r="G26" i="6"/>
  <c r="B18" i="6"/>
  <c r="F26" i="6"/>
  <c r="B25" i="6"/>
  <c r="G25" i="6"/>
  <c r="B24" i="6"/>
  <c r="G24" i="6"/>
  <c r="B23" i="6"/>
  <c r="G23" i="6"/>
  <c r="B17" i="6"/>
  <c r="F25" i="6"/>
  <c r="B16" i="6"/>
  <c r="B15" i="6"/>
  <c r="H14" i="6"/>
  <c r="B13" i="6"/>
  <c r="G13" i="6"/>
  <c r="H13" i="6"/>
  <c r="D13" i="6" s="1"/>
  <c r="B12" i="6"/>
  <c r="G12" i="6" s="1"/>
  <c r="H12" i="6" s="1"/>
  <c r="D12" i="6" s="1"/>
  <c r="B11" i="6"/>
  <c r="G11" i="6"/>
  <c r="H11" i="6" s="1"/>
  <c r="D11" i="6" s="1"/>
  <c r="B10" i="6"/>
  <c r="G10" i="6" s="1"/>
  <c r="H10" i="6" s="1"/>
  <c r="D10" i="6" s="1"/>
  <c r="B9" i="6"/>
  <c r="G9" i="6" s="1"/>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C2" i="6"/>
  <c r="H60" i="6"/>
  <c r="D60" i="6" s="1"/>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4" i="6"/>
  <c r="F21" i="6"/>
  <c r="F23" i="6"/>
  <c r="F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C60" i="6" s="1"/>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D21" i="6" s="1"/>
  <c r="H23" i="6"/>
  <c r="D23" i="6" s="1"/>
  <c r="G5" i="6"/>
  <c r="H5" i="6"/>
  <c r="D5" i="6"/>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C25" i="6"/>
  <c r="R1619" i="5"/>
  <c r="H1619" i="5"/>
  <c r="I1619" i="5"/>
  <c r="E1619" i="5"/>
  <c r="X1619" i="5" s="1"/>
  <c r="J1619" i="5"/>
  <c r="F1619" i="5"/>
  <c r="G61" i="6"/>
  <c r="F48" i="6"/>
  <c r="F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H62" i="6" s="1"/>
  <c r="D62" i="6" s="1"/>
  <c r="F34" i="6"/>
  <c r="H34" i="6" s="1"/>
  <c r="D34" i="6" s="1"/>
  <c r="F33" i="6"/>
  <c r="H33" i="6" s="1"/>
  <c r="D33" i="6" s="1"/>
  <c r="F61" i="6"/>
  <c r="H61" i="6" s="1"/>
  <c r="F28" i="6"/>
  <c r="F38" i="6"/>
  <c r="H38" i="6" s="1"/>
  <c r="H53" i="6" l="1"/>
  <c r="H43" i="6"/>
  <c r="H28" i="6"/>
  <c r="D28" i="6" s="1"/>
  <c r="C13" i="6"/>
  <c r="C12" i="6"/>
  <c r="C11" i="6"/>
  <c r="C10" i="6"/>
  <c r="C9" i="6"/>
  <c r="C8" i="6"/>
  <c r="C7" i="6"/>
  <c r="C5" i="6"/>
  <c r="C6" i="6"/>
  <c r="C4" i="6"/>
  <c r="B57" i="4"/>
  <c r="A39" i="6" s="1"/>
  <c r="A24" i="6"/>
  <c r="B75" i="4"/>
  <c r="A54" i="6" s="1"/>
  <c r="B63" i="4"/>
  <c r="A44" i="6" s="1"/>
  <c r="C40" i="6"/>
  <c r="B64" i="4"/>
  <c r="A45" i="6" s="1"/>
  <c r="B2" i="6"/>
  <c r="C24" i="6"/>
  <c r="F50" i="6"/>
  <c r="H50" i="6" s="1"/>
  <c r="D50" i="6" s="1"/>
  <c r="D16" i="6"/>
  <c r="K62" i="6"/>
  <c r="C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C61" i="6"/>
  <c r="D61" i="6"/>
  <c r="K61" i="6"/>
  <c r="C33" i="6"/>
  <c r="C28" i="6"/>
  <c r="G68" i="4"/>
  <c r="G37" i="4"/>
  <c r="G55" i="4"/>
  <c r="G49" i="4"/>
  <c r="G65" i="6"/>
  <c r="H65" i="6" s="1"/>
  <c r="D31" i="4"/>
  <c r="B59" i="4"/>
  <c r="A41" i="6" s="1"/>
  <c r="B47" i="4"/>
  <c r="A31" i="6" s="1"/>
  <c r="D68" i="4"/>
  <c r="B62" i="4"/>
  <c r="A43" i="6" s="1"/>
  <c r="B50" i="4"/>
  <c r="A33" i="6" s="1"/>
  <c r="B44" i="4"/>
  <c r="A28" i="6" s="1"/>
  <c r="B74" i="4"/>
  <c r="A53" i="6" s="1"/>
  <c r="D49" i="4"/>
  <c r="G61" i="4"/>
  <c r="D49" i="6" l="1"/>
  <c r="F51" i="6"/>
  <c r="H51" i="6" s="1"/>
  <c r="D51" i="6" s="1"/>
  <c r="C50" i="6"/>
  <c r="C55" i="6"/>
  <c r="D59" i="6"/>
  <c r="C59" i="6"/>
  <c r="C48" i="6"/>
  <c r="D48" i="6"/>
  <c r="D56" i="6"/>
  <c r="C56" i="6"/>
  <c r="C58" i="6"/>
  <c r="D58" i="6"/>
  <c r="D54" i="6"/>
  <c r="C54" i="6"/>
  <c r="C51" i="6" l="1"/>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<sst xmlns="http://schemas.openxmlformats.org/spreadsheetml/2006/main" count="16826" uniqueCount="14443">
  <si>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</si>
  <si>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</si>
  <si>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</si>
  <si>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</si>
  <si>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</si>
  <si>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</si>
  <si>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</si>
  <si>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</si>
  <si>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</si>
  <si>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</si>
  <si>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</si>
  <si>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</si>
  <si>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</si>
  <si>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</si>
  <si>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</si>
  <si>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</si>
  <si>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</si>
  <si>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</si>
  <si>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</si>
  <si>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</si>
  <si>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</si>
  <si>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</si>
  <si>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</si>
  <si>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</si>
  <si>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</si>
  <si>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</si>
  <si>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</si>
  <si>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</si>
  <si>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</si>
  <si>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</si>
  <si>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</si>
  <si>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</si>
  <si>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</si>
  <si>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</si>
  <si>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</si>
  <si>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</si>
  <si>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</si>
  <si>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</si>
  <si>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</si>
  <si>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</si>
  <si>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</si>
  <si>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</si>
  <si>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</si>
  <si>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</si>
  <si>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</si>
  <si>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</si>
  <si>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</si>
  <si>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</si>
  <si>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</si>
  <si>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</si>
  <si>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</si>
  <si>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</si>
  <si>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</si>
  <si>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</si>
  <si>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</si>
  <si>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</si>
  <si>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</si>
  <si>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</si>
  <si>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</si>
  <si>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</si>
  <si>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</si>
  <si>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</si>
  <si>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</si>
  <si>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</si>
  <si>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</si>
  <si>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</si>
  <si>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</si>
  <si>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</si>
  <si>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</si>
  <si>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</si>
  <si>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</si>
  <si>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</si>
  <si>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</si>
  <si>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</si>
  <si>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</si>
  <si>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</si>
  <si>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</si>
  <si>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</si>
  <si>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</si>
  <si>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</si>
  <si>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</si>
  <si>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</si>
  <si>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</si>
  <si>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</si>
  <si>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</si>
  <si>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</si>
  <si>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</si>
  <si>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</si>
  <si>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</si>
  <si>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</si>
  <si>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</si>
  <si>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</si>
  <si>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</si>
  <si>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</si>
  <si>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</si>
  <si>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</si>
  <si>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</si>
  <si>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</si>
  <si>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</si>
  <si>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</si>
  <si>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</si>
  <si>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</si>
  <si>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</si>
  <si>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</si>
  <si>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</si>
  <si>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</si>
  <si>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</si>
  <si>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</si>
  <si>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</si>
  <si>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</si>
  <si>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</si>
  <si>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</si>
  <si>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</si>
  <si>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</si>
  <si>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</si>
  <si>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</si>
  <si>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</si>
  <si>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</si>
  <si>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</si>
  <si>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</si>
  <si>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</si>
  <si>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</si>
  <si>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</si>
  <si>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</si>
  <si>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</si>
  <si>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</si>
  <si>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</si>
  <si>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</si>
  <si>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</si>
  <si>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</si>
  <si>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</si>
  <si>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</si>
  <si>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</si>
  <si>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</si>
  <si>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</si>
  <si>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</si>
  <si>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</si>
  <si>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</si>
  <si>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</si>
  <si>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</si>
  <si>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</si>
  <si>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</si>
  <si>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</si>
  <si>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</si>
  <si>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</si>
  <si>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</si>
  <si>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</si>
  <si>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</si>
  <si>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</si>
  <si>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</si>
  <si>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</si>
  <si>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</si>
  <si>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</si>
  <si>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</si>
  <si>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</si>
  <si>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</si>
  <si>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</si>
  <si>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</si>
  <si>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</si>
  <si>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</si>
  <si>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</si>
  <si>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</si>
  <si>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</si>
  <si>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</si>
  <si>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</si>
  <si>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</si>
  <si>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</si>
  <si>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</si>
  <si>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</si>
  <si>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</si>
  <si>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</si>
  <si>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</si>
  <si>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</si>
  <si>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</si>
  <si>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</si>
  <si>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</si>
  <si>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</si>
  <si>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</si>
  <si>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</si>
  <si>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</si>
  <si>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</si>
  <si>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</si>
  <si>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</si>
  <si>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</si>
  <si>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</si>
  <si>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</si>
  <si>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</si>
  <si>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</si>
  <si>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</si>
  <si>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</si>
  <si>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</si>
  <si>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</si>
  <si>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</si>
  <si>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</si>
  <si>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</si>
  <si>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</si>
  <si>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</si>
  <si>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</si>
  <si>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</si>
  <si>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</si>
  <si>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</si>
  <si>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</si>
  <si>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</si>
  <si>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</si>
  <si>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</si>
  <si>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</si>
  <si>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</si>
  <si>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</si>
  <si>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</si>
  <si>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</si>
  <si>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</si>
  <si>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</si>
  <si>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</si>
  <si>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</si>
  <si>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</si>
  <si>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</si>
  <si>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</si>
  <si>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</si>
  <si>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</si>
  <si>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</si>
  <si>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</si>
  <si>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</si>
  <si>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</si>
  <si>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</si>
  <si>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</si>
  <si>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</si>
  <si>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</si>
  <si>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</si>
  <si>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</si>
  <si>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</si>
  <si>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</si>
  <si>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</si>
  <si>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</si>
  <si>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</si>
  <si>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</si>
  <si>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</si>
  <si>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</si>
  <si>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</si>
  <si>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</si>
  <si>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</si>
  <si>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</si>
  <si>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</si>
  <si>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</si>
  <si>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</si>
  <si>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</si>
  <si>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</si>
  <si>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</si>
  <si>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</si>
  <si>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</si>
  <si>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</si>
  <si>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</si>
  <si>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</si>
  <si>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</si>
  <si>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</si>
  <si>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</si>
  <si>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</si>
  <si>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</si>
  <si>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</si>
  <si>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</si>
  <si>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</si>
  <si>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</si>
  <si>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</si>
  <si>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</si>
  <si>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</si>
  <si>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</si>
  <si>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</si>
  <si>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</si>
  <si>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</si>
  <si>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</si>
  <si>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</si>
  <si>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</si>
  <si>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</si>
  <si>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</si>
  <si>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</si>
  <si>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</si>
  <si>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</si>
  <si>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</si>
  <si>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</si>
  <si>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</si>
  <si>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</si>
  <si>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</si>
  <si>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</si>
  <si>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</si>
  <si>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</si>
  <si>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</si>
  <si>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</si>
  <si>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</si>
  <si>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</si>
  <si>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</si>
  <si>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</si>
  <si>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</si>
  <si>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</si>
  <si>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</si>
  <si>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</si>
  <si>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</si>
  <si>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</si>
  <si>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</si>
  <si>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</si>
  <si>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</si>
  <si>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</si>
  <si>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</si>
  <si>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</si>
  <si>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</si>
  <si>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</si>
  <si>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</si>
  <si>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</si>
  <si>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</si>
  <si>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</si>
  <si>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</si>
  <si>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</si>
  <si>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</si>
  <si>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</si>
  <si>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</si>
  <si>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</si>
  <si>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</si>
  <si>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</si>
  <si>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</si>
  <si>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</si>
  <si>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</si>
  <si>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</si>
  <si>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</si>
  <si>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</si>
  <si>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</si>
  <si>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</si>
  <si>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</si>
  <si>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</si>
  <si>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</si>
  <si>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</si>
  <si>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</si>
  <si>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</si>
  <si>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</si>
  <si>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</si>
  <si>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</si>
  <si>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</si>
  <si>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</si>
  <si>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</si>
  <si>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</si>
  <si>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</si>
  <si>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</si>
  <si>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</si>
  <si>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</si>
  <si>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</si>
  <si>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</si>
  <si>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</si>
  <si>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</si>
  <si>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</si>
  <si>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</si>
  <si>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</si>
  <si>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</si>
  <si>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</si>
  <si>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</si>
  <si>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</si>
  <si>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</si>
  <si>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</si>
  <si>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</si>
  <si>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</si>
  <si>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</si>
  <si>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</si>
  <si>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</si>
  <si>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</si>
  <si>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</si>
  <si>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</si>
  <si>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</si>
  <si>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</si>
  <si>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</si>
  <si>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</si>
  <si>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</si>
  <si>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</si>
  <si>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</si>
  <si>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</si>
  <si>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</si>
  <si>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</si>
  <si>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</si>
  <si>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</si>
  <si>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</si>
  <si>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</si>
  <si>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</si>
  <si>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</si>
  <si>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</si>
  <si>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</si>
  <si>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</si>
  <si>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</si>
  <si>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</si>
  <si>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</si>
  <si>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</si>
  <si>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</si>
  <si>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</si>
  <si>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</si>
  <si>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</si>
  <si>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</si>
  <si>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</si>
  <si>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</si>
  <si>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</si>
  <si>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</si>
  <si>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</si>
  <si>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</si>
  <si>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</si>
  <si>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</si>
  <si>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</si>
  <si>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</si>
  <si>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</si>
  <si>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</si>
  <si>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</si>
  <si>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</si>
  <si>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</si>
  <si>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</si>
  <si>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</si>
  <si>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</si>
  <si>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</si>
  <si>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</si>
  <si>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</si>
  <si>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</si>
  <si>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</si>
  <si>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</si>
  <si>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</si>
  <si>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</si>
  <si>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</si>
  <si>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</si>
  <si>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</si>
  <si>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</si>
  <si>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</si>
  <si>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</si>
  <si>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</si>
  <si>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</si>
  <si>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</si>
  <si>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</si>
  <si>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</si>
  <si>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</si>
  <si>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</si>
  <si>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</si>
  <si>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</si>
  <si>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</si>
  <si>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</si>
  <si>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</si>
  <si>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</si>
  <si>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</si>
  <si>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</si>
  <si>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</si>
  <si>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</si>
  <si>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</si>
  <si>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</si>
  <si>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</si>
  <si>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</si>
  <si>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</si>
  <si>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</si>
  <si>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</si>
  <si>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</si>
  <si>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</si>
  <si>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</si>
  <si>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</si>
  <si>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</si>
  <si>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</si>
  <si>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</si>
  <si>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</si>
  <si>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</si>
  <si>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</si>
  <si>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</si>
  <si>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</si>
  <si>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</si>
  <si>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</si>
  <si>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</si>
  <si>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</si>
  <si>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</si>
  <si>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</si>
  <si>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</si>
  <si>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</si>
  <si>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</si>
  <si>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</si>
  <si>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</si>
  <si>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</si>
  <si>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</si>
  <si>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</si>
  <si>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</si>
  <si>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</si>
  <si>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</si>
  <si>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</si>
  <si>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</si>
  <si>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</si>
  <si>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</si>
  <si>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</si>
  <si>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</si>
  <si>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</si>
  <si>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</si>
  <si>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</si>
  <si>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</si>
  <si>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</si>
  <si>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</si>
  <si>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</si>
  <si>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</si>
  <si>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</si>
  <si>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</si>
  <si>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</si>
  <si>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</si>
  <si>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</si>
  <si>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</si>
  <si>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</si>
  <si>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</si>
  <si>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</si>
  <si>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</si>
  <si>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</si>
  <si>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</si>
  <si>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</si>
  <si>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</si>
  <si>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</si>
  <si>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</si>
  <si>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</si>
  <si>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</si>
  <si>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</si>
  <si>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</si>
  <si>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</si>
  <si>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</si>
  <si>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</si>
  <si>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</si>
  <si>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</si>
  <si>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</si>
  <si>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</si>
  <si>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</si>
  <si>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</si>
  <si>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</si>
  <si>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</si>
  <si>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</si>
  <si>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</si>
  <si>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</si>
  <si>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</si>
  <si>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</si>
  <si>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</si>
  <si>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</si>
  <si>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</si>
  <si>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</si>
  <si>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</si>
  <si>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</si>
  <si>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</si>
  <si>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</si>
  <si>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</si>
  <si>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</si>
  <si>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</si>
  <si>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</si>
  <si>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</si>
  <si>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</si>
  <si>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</si>
  <si>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</si>
  <si>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</si>
  <si>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</si>
  <si>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</si>
  <si>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</si>
  <si>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</si>
  <si>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</si>
  <si>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</si>
  <si>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</si>
  <si>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</si>
  <si>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</si>
  <si>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</si>
  <si>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</si>
  <si>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</si>
  <si>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</si>
  <si>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</si>
  <si>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</si>
  <si>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</si>
  <si>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</si>
  <si>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</si>
  <si>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</si>
  <si>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</si>
  <si>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</si>
  <si>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</si>
  <si>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</si>
  <si>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</si>
  <si>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</si>
  <si>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</si>
  <si>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</si>
  <si>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</si>
  <si>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</si>
  <si>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</si>
  <si>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</si>
  <si>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</si>
  <si>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</si>
  <si>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</si>
  <si>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</si>
  <si>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</si>
  <si>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</si>
  <si>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</si>
  <si>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</si>
  <si>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</si>
  <si>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</si>
  <si>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</si>
  <si>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</si>
  <si>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</si>
  <si>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</si>
  <si>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</si>
  <si>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</si>
  <si>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</si>
  <si>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</si>
  <si>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</si>
  <si>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</si>
  <si>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</si>
  <si>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</si>
  <si>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</si>
  <si>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</si>
  <si>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</si>
  <si>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</si>
  <si>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</si>
  <si>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</si>
  <si>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</si>
  <si>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</si>
  <si>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</si>
  <si>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</si>
  <si>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</si>
  <si>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</si>
  <si>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</si>
  <si>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</si>
  <si>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</si>
  <si>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</si>
  <si>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</si>
  <si>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</si>
  <si>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</si>
  <si>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</si>
  <si>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</si>
  <si>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</si>
  <si>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</si>
  <si>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</si>
  <si>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</si>
  <si>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</si>
  <si>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</si>
  <si>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</si>
  <si>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</si>
  <si>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</si>
  <si>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</si>
  <si>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</si>
  <si>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</si>
  <si>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</si>
  <si>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</si>
  <si>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</si>
  <si>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</si>
  <si>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</si>
  <si>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</si>
  <si>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</si>
  <si>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</si>
  <si>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</si>
  <si>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</si>
  <si>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</si>
  <si>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</si>
  <si>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</si>
  <si>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</si>
  <si>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</si>
  <si>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</si>
  <si>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</si>
  <si>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</si>
  <si>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</si>
  <si>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</si>
  <si>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</si>
  <si>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</si>
  <si>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</si>
  <si>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</si>
  <si>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</si>
  <si>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</si>
  <si>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</si>
  <si>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</si>
  <si>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</si>
  <si>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</si>
  <si>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</si>
  <si>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</si>
  <si>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</si>
  <si>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</si>
  <si>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</si>
  <si>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</si>
  <si>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</si>
  <si>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</si>
  <si>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</si>
  <si>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</si>
  <si>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</si>
  <si>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</si>
  <si>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</si>
  <si>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</si>
  <si>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</si>
  <si>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</si>
  <si>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</si>
  <si>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</si>
  <si>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</si>
  <si>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</si>
  <si>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</si>
  <si>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</si>
  <si>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</si>
  <si>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</si>
  <si>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</si>
  <si>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</si>
  <si>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</si>
  <si>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</si>
  <si>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</si>
  <si>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</si>
  <si>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</si>
  <si>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</si>
  <si>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</si>
  <si>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</si>
  <si>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</si>
  <si>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</si>
  <si>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</si>
  <si>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</si>
  <si>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</si>
  <si>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</si>
  <si>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</si>
  <si>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</si>
  <si>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</si>
  <si>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</si>
  <si>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</si>
  <si>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</si>
  <si>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</si>
  <si>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</si>
  <si>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</si>
  <si>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</si>
  <si>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</si>
  <si>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</si>
  <si>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</si>
  <si>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</si>
  <si>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</si>
  <si>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</si>
  <si>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</si>
  <si>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</si>
  <si>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</si>
  <si>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</si>
  <si>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</si>
  <si>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</si>
  <si>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</si>
  <si>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</si>
  <si>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</si>
  <si>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</si>
  <si>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</si>
  <si>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</si>
  <si>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</si>
  <si>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</si>
  <si>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</si>
  <si>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</si>
  <si>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</si>
  <si>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</si>
  <si>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</si>
  <si>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</si>
  <si>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</si>
  <si>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</si>
  <si>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</si>
  <si>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</si>
  <si>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</si>
  <si>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</si>
  <si>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</si>
  <si>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</si>
  <si>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</si>
  <si>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</si>
  <si>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</si>
  <si>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</si>
  <si>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</si>
  <si>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</si>
  <si>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</si>
  <si>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</si>
  <si>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</si>
  <si>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</si>
  <si>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</si>
  <si>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</si>
  <si>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</si>
  <si>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</si>
  <si>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</si>
  <si>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</si>
  <si>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</si>
  <si>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</si>
  <si>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</si>
  <si>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</si>
  <si>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</si>
  <si>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</si>
  <si>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</si>
  <si>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</si>
  <si>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</si>
  <si>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</si>
  <si>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</si>
  <si>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</si>
  <si>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</si>
  <si>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</si>
  <si>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</si>
  <si>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</si>
  <si>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</si>
  <si>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</si>
  <si>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</si>
  <si>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</si>
  <si>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</si>
  <si>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</si>
  <si>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</si>
  <si>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</si>
  <si>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</si>
  <si>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</si>
  <si>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</si>
  <si>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</si>
  <si>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</si>
  <si>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</si>
  <si>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</si>
  <si>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</si>
  <si>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</si>
  <si>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</si>
  <si>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</si>
  <si>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</si>
  <si>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</si>
  <si>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</si>
  <si>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</si>
  <si>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</si>
  <si>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</si>
  <si>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</si>
  <si>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</si>
  <si>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</si>
  <si>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</si>
  <si>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</si>
  <si>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</si>
  <si>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</si>
  <si>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</si>
  <si>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</si>
  <si>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</si>
  <si>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</si>
  <si>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</si>
  <si>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</si>
  <si>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</si>
  <si>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</si>
  <si>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</si>
  <si>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</si>
  <si>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</si>
  <si>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</si>
  <si>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</si>
  <si>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</si>
  <si>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</si>
  <si>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</si>
  <si>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</si>
  <si>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</si>
  <si>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</si>
  <si>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</si>
  <si>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</si>
  <si>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</si>
  <si>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</si>
  <si>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</si>
  <si>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</si>
  <si>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</si>
  <si>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</si>
  <si>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</si>
  <si>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</si>
  <si>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</si>
  <si>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</si>
  <si>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</si>
  <si>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</si>
  <si>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</si>
  <si>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</si>
  <si>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</si>
  <si>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</si>
  <si>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</si>
  <si>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</si>
  <si>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</si>
  <si>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</si>
  <si>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</si>
  <si>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</si>
  <si>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</si>
  <si>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</si>
  <si>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</si>
  <si>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</si>
  <si>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</si>
  <si>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</si>
  <si>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</si>
  <si>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</si>
  <si>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</si>
  <si>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</si>
  <si>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</si>
  <si>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</si>
  <si>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</si>
  <si>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</si>
  <si>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</si>
  <si>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</si>
  <si>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</si>
  <si>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</si>
  <si>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</si>
  <si>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</si>
  <si>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</si>
  <si>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</si>
  <si>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</si>
  <si>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</si>
  <si>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</si>
  <si>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</si>
  <si>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</si>
  <si>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</si>
  <si>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</si>
  <si>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</si>
  <si>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</si>
  <si>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</si>
  <si>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</si>
  <si>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</si>
  <si>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</si>
  <si>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</si>
  <si>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</si>
  <si>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</si>
  <si>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</si>
  <si>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</si>
  <si>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</si>
  <si>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</si>
  <si>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</si>
  <si>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</si>
  <si>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</si>
  <si>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</si>
  <si>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</si>
  <si>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</si>
  <si>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</si>
  <si>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</si>
  <si>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</si>
  <si>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</si>
  <si>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</si>
  <si>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</si>
  <si>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</si>
  <si>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</si>
  <si>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</si>
  <si>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</si>
  <si>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</si>
  <si>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</si>
  <si>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</si>
  <si>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</si>
  <si>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</si>
  <si>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</si>
  <si>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</si>
  <si>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</si>
  <si>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</si>
  <si>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</si>
  <si>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</si>
  <si>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</si>
  <si>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</si>
  <si>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</si>
  <si>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</si>
  <si>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</si>
  <si>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</si>
  <si>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</si>
  <si>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</si>
  <si>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</si>
  <si>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</si>
  <si>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</si>
  <si>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</si>
  <si>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</si>
  <si>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</si>
  <si>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</si>
  <si>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</si>
  <si>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</si>
  <si>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</si>
  <si>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</si>
  <si>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</si>
  <si>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</si>
  <si>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</si>
  <si>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</si>
  <si>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</si>
  <si>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</si>
  <si>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</si>
  <si>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</si>
  <si>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</si>
  <si>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</si>
  <si>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</si>
  <si>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</si>
  <si>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</si>
  <si>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</si>
  <si>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</si>
  <si>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</si>
  <si>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</si>
  <si>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</si>
  <si>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</si>
  <si>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</si>
  <si>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</si>
  <si>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</si>
  <si>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</si>
  <si>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</si>
  <si>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</si>
  <si>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</si>
  <si>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</si>
  <si>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</si>
  <si>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</si>
  <si>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</si>
  <si>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</si>
  <si>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</si>
  <si>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</si>
  <si>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</si>
  <si>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</si>
  <si>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</si>
  <si>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</si>
  <si>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</si>
  <si>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</si>
  <si>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</si>
  <si>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</si>
  <si>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</si>
  <si>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</si>
  <si>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</si>
  <si>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</si>
  <si>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</si>
  <si>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</si>
  <si>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</si>
  <si>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</si>
  <si>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</si>
  <si>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</si>
  <si>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</si>
  <si>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</si>
  <si>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</si>
  <si>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</si>
  <si>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</si>
  <si>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</si>
  <si>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</si>
  <si>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</si>
  <si>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</si>
  <si>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</si>
  <si>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</si>
  <si>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</si>
  <si>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</si>
  <si>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</si>
  <si>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</si>
  <si>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</si>
  <si>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</si>
  <si>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</si>
  <si>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</si>
  <si>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</si>
  <si>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</si>
  <si>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</si>
  <si>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</si>
  <si>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</si>
  <si>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</si>
  <si>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</si>
  <si>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</si>
  <si>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</si>
  <si>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</si>
  <si>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</si>
  <si>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</si>
  <si>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</si>
  <si>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</si>
  <si>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</si>
  <si>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</si>
  <si>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</si>
  <si>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</si>
  <si>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</si>
  <si>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</si>
  <si>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</si>
  <si>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</si>
  <si>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</si>
  <si>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</si>
  <si>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</si>
  <si>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</si>
  <si>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</si>
  <si>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</si>
  <si>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</si>
  <si>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</si>
  <si>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</si>
  <si>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</si>
  <si>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</si>
  <si>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</si>
  <si>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</si>
  <si>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</si>
  <si>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</si>
  <si>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</si>
  <si>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</si>
  <si>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</si>
  <si>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</si>
  <si>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</si>
  <si>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</si>
  <si>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</si>
  <si>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</si>
  <si>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</si>
  <si>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</si>
  <si>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</si>
  <si>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</si>
  <si>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</si>
  <si>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</si>
  <si>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</si>
  <si>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</si>
  <si>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</si>
  <si>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</si>
  <si>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</si>
  <si>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</si>
  <si>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</si>
  <si>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</si>
  <si>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</si>
  <si>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</si>
  <si>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</si>
  <si>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</si>
  <si>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</si>
  <si>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</si>
  <si>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</si>
  <si>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</si>
  <si>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</si>
  <si>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</si>
  <si>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</si>
  <si>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</si>
  <si>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</si>
  <si>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</si>
  <si>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</si>
  <si>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</si>
  <si>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</si>
  <si>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</si>
  <si>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</si>
  <si>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</si>
  <si>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</si>
  <si>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</si>
  <si>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</si>
  <si>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</si>
  <si>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</si>
  <si>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</si>
  <si>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</si>
  <si>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</si>
  <si>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</si>
  <si>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</si>
  <si>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</si>
  <si>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</si>
  <si>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</si>
  <si>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</si>
  <si>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</si>
  <si>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</si>
  <si>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</si>
  <si>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</si>
  <si>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</si>
  <si>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</si>
  <si>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</si>
  <si>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</si>
  <si>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</si>
  <si>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</si>
  <si>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</si>
  <si>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</si>
  <si>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</si>
  <si>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</si>
  <si>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</si>
  <si>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</si>
  <si>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</si>
  <si>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</si>
  <si>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</si>
  <si>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</si>
  <si>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</si>
  <si>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</si>
  <si>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</si>
  <si>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</si>
  <si>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</si>
  <si>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</si>
  <si>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</si>
  <si>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</si>
  <si>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</si>
  <si>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</si>
  <si>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</si>
  <si>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</si>
  <si>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</si>
  <si>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</si>
  <si>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</si>
  <si>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</si>
  <si>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</si>
  <si>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</si>
  <si>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</si>
  <si>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</si>
  <si>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</si>
  <si>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</si>
  <si>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</si>
  <si>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</si>
  <si>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</si>
  <si>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</si>
  <si>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</si>
  <si>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</si>
  <si>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</si>
  <si>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</si>
  <si>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</si>
  <si>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</si>
  <si>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</si>
  <si>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</si>
  <si>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</si>
  <si>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</si>
  <si>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</si>
  <si>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</si>
  <si>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</si>
  <si>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</si>
  <si>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</si>
  <si>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</si>
  <si>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</si>
  <si>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</si>
  <si>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</si>
  <si>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</si>
  <si>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</si>
  <si>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</si>
  <si>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</si>
  <si>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</si>
  <si>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</si>
  <si>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</si>
  <si>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</si>
  <si>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</si>
  <si>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</si>
  <si>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</si>
  <si>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</si>
  <si>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</si>
  <si>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</si>
  <si>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</si>
  <si>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</si>
  <si>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</si>
  <si>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</si>
  <si>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</si>
  <si>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</si>
  <si>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</si>
  <si>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</si>
  <si>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</si>
  <si>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</si>
  <si>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</si>
  <si>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</si>
  <si>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</si>
  <si>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</si>
  <si>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</si>
  <si>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</si>
  <si>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</si>
  <si>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</si>
  <si>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</si>
  <si>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</si>
  <si>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</si>
  <si>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</si>
  <si>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</si>
  <si>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</si>
  <si>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</si>
  <si>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</si>
  <si>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</si>
  <si>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</si>
  <si>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</si>
  <si>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</si>
  <si>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</si>
  <si>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</si>
  <si>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</si>
  <si>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</si>
  <si>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</si>
  <si>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</si>
  <si>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</si>
  <si>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</si>
  <si>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</si>
  <si>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</si>
  <si>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</si>
  <si>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</si>
  <si>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</si>
  <si>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</si>
  <si>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</si>
  <si>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</si>
  <si>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</si>
  <si>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</si>
  <si>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</si>
  <si>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</si>
  <si>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</si>
  <si>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</si>
  <si>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</si>
  <si>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</si>
  <si>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</si>
  <si>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</si>
  <si>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</si>
  <si>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</si>
  <si>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</si>
  <si>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</si>
  <si>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</si>
  <si>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</si>
  <si>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</si>
  <si>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</si>
  <si>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</si>
  <si>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</si>
  <si>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</si>
  <si>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</si>
  <si>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</si>
  <si>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</si>
  <si>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</si>
  <si>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</si>
  <si>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</si>
  <si>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</si>
  <si>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</si>
  <si>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</si>
  <si>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</si>
  <si>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</si>
  <si>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</si>
  <si>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</si>
  <si>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</si>
  <si>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</si>
  <si>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</si>
  <si>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</si>
  <si>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</si>
  <si>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</si>
  <si>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</si>
  <si>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</si>
  <si>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</si>
  <si>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</si>
  <si>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</si>
  <si>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</si>
  <si>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</si>
  <si>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</si>
  <si>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</si>
  <si>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</si>
  <si>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</si>
  <si>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</si>
  <si>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</si>
  <si>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</si>
  <si>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</si>
  <si>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</si>
  <si>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</si>
  <si>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</si>
  <si>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</si>
  <si>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</si>
  <si>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</si>
  <si>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</si>
  <si>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</si>
  <si>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</si>
  <si>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</si>
  <si>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</si>
  <si>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</si>
  <si>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</si>
  <si>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</si>
  <si>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</si>
  <si>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</si>
  <si>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</si>
  <si>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</si>
  <si>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</si>
  <si>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</si>
  <si>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</si>
  <si>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</si>
  <si>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</si>
  <si>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</si>
  <si>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</si>
  <si>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</si>
  <si>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</si>
  <si>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</si>
  <si>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</si>
  <si>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</si>
  <si>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</si>
  <si>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</si>
  <si>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</si>
  <si>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</si>
  <si>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</si>
  <si>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</si>
  <si>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</si>
  <si>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</si>
  <si>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</si>
  <si>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</si>
  <si>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</si>
  <si>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</si>
  <si>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</si>
  <si>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</si>
  <si>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</si>
  <si>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</si>
  <si>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</si>
  <si>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</si>
  <si>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</si>
  <si>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</si>
  <si>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</si>
  <si>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</si>
  <si>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</si>
  <si>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</si>
  <si>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</si>
  <si>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</si>
  <si>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</si>
  <si>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</si>
  <si>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</si>
  <si>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</si>
  <si>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</si>
  <si>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</si>
  <si>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</si>
  <si>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</si>
  <si>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</si>
  <si>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</si>
  <si>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</si>
  <si>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</si>
  <si>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</si>
  <si>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</si>
  <si>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</si>
  <si>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</si>
  <si>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</si>
  <si>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</si>
  <si>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</si>
  <si>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</si>
  <si>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</si>
  <si>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</si>
  <si>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</si>
  <si>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</si>
  <si>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</si>
  <si>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</si>
  <si>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</si>
  <si>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</si>
  <si>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</si>
  <si>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</si>
  <si>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</si>
  <si>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</si>
  <si>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</si>
  <si>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</si>
  <si>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</si>
  <si>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</si>
  <si>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</si>
  <si>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</si>
  <si>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</si>
  <si>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</si>
  <si>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</si>
  <si>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</si>
  <si>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</si>
  <si>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</si>
  <si>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</si>
  <si>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</si>
  <si>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</si>
  <si>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</si>
  <si>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</si>
  <si>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</si>
  <si>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</si>
  <si>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</si>
  <si>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</si>
  <si>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</si>
  <si>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</si>
  <si>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</si>
  <si>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</si>
  <si>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</si>
  <si>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</si>
  <si>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</si>
  <si>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</si>
  <si>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</si>
  <si>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</si>
  <si>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</si>
  <si>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</si>
  <si>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</si>
  <si>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</si>
  <si>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</si>
  <si>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</si>
  <si>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</si>
  <si>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</si>
  <si>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</si>
  <si>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</si>
  <si>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</si>
  <si>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</si>
  <si>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</si>
  <si>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</si>
  <si>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</si>
  <si>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</si>
  <si>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</si>
  <si>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</si>
  <si>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</si>
  <si>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</si>
  <si>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</si>
  <si>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</si>
  <si>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</si>
  <si>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</si>
  <si>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</si>
  <si>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</si>
  <si>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</si>
  <si>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</si>
  <si>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</si>
  <si>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</si>
  <si>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</si>
  <si>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</si>
  <si>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</si>
  <si>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</si>
  <si>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</si>
  <si>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</si>
  <si>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</si>
  <si>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</si>
  <si>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</si>
  <si>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</si>
  <si>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</si>
  <si>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</si>
  <si>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</si>
  <si>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</si>
  <si>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</si>
  <si>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</si>
  <si>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</si>
  <si>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</si>
  <si>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</si>
  <si>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</si>
  <si>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</si>
  <si>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</si>
  <si>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</si>
  <si>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</si>
  <si>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</si>
  <si>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</si>
  <si>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</si>
  <si>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</si>
  <si>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</si>
  <si>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</si>
  <si>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</si>
  <si>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</si>
  <si>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</si>
  <si>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</si>
  <si>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</si>
  <si>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</si>
  <si>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</si>
  <si>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</si>
  <si>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</si>
  <si>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</si>
  <si>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</si>
  <si>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</si>
  <si>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</si>
  <si>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</si>
  <si>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</si>
  <si>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</si>
  <si>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</si>
  <si>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</si>
  <si>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</si>
  <si>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</si>
  <si>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</si>
  <si>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</si>
  <si>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</si>
  <si>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</si>
  <si>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</si>
  <si>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</si>
  <si>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</si>
  <si>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</si>
  <si>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</si>
  <si>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</si>
  <si>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</si>
  <si>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</si>
  <si>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</si>
  <si>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</si>
  <si>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</si>
  <si>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</si>
  <si>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</si>
  <si>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</si>
  <si>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</si>
  <si>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</si>
  <si>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</si>
  <si>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</si>
  <si>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</si>
  <si>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</si>
  <si>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</si>
  <si>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</si>
  <si>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</si>
  <si>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</si>
  <si>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</si>
  <si>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</si>
  <si>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</si>
  <si>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</si>
  <si>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</si>
  <si>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</si>
  <si>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</si>
  <si>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</si>
  <si>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</si>
  <si>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</si>
  <si>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</si>
  <si>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</si>
  <si>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</si>
  <si>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</si>
  <si>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</si>
  <si>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</si>
  <si>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</si>
  <si>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</si>
  <si>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</si>
  <si>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</si>
  <si>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</si>
  <si>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</si>
  <si>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</si>
  <si>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</si>
  <si>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</si>
  <si>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</si>
  <si>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</si>
  <si>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</si>
  <si>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</si>
  <si>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</si>
  <si>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</si>
  <si>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</si>
  <si>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</si>
  <si>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</si>
  <si>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</si>
  <si>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</si>
  <si>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</si>
  <si>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</si>
  <si>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</si>
  <si>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</si>
  <si>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</si>
  <si>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</si>
  <si>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</si>
  <si>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</si>
  <si>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</si>
  <si>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</si>
  <si>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</si>
  <si>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</si>
  <si>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</si>
  <si>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</si>
  <si>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</si>
  <si>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</si>
  <si>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</si>
  <si>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</si>
  <si>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</si>
  <si>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</si>
  <si>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</si>
  <si>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</si>
  <si>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</si>
  <si>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</si>
  <si>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</si>
  <si>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</si>
  <si>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</si>
  <si>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</si>
  <si>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</si>
  <si>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</si>
  <si>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</si>
  <si>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</si>
  <si>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</si>
  <si>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</si>
  <si>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</si>
  <si>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</si>
  <si>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</si>
  <si>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</si>
  <si>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</si>
  <si>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</si>
  <si>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</si>
  <si>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</si>
  <si>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</si>
  <si>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</si>
  <si>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</si>
  <si>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</si>
  <si>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</si>
  <si>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</si>
  <si>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</si>
  <si>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</si>
  <si>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</si>
  <si>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</si>
  <si>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</si>
  <si>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</si>
  <si>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</si>
  <si>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</si>
  <si>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</si>
  <si>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</si>
  <si>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</si>
  <si>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</si>
  <si>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</si>
  <si>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</si>
  <si>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</si>
  <si>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</si>
  <si>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</si>
  <si>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</si>
  <si>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</si>
  <si>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</si>
  <si>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</si>
  <si>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</si>
  <si>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</si>
  <si>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</si>
  <si>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</si>
  <si>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</si>
  <si>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</si>
  <si>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</si>
  <si>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</si>
  <si>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</si>
  <si>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</si>
  <si>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</si>
  <si>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</si>
  <si>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</si>
  <si>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</si>
  <si>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</si>
  <si>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</si>
  <si>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</si>
  <si>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</si>
  <si>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</si>
  <si>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</si>
  <si>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</si>
  <si>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</si>
  <si>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</si>
  <si>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</si>
  <si>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</si>
  <si>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</si>
  <si>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</si>
  <si>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</si>
  <si>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</si>
  <si>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</si>
  <si>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</si>
  <si>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</si>
  <si>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</si>
  <si>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</si>
  <si>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</si>
  <si>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</si>
  <si>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</si>
  <si>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</si>
  <si>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</si>
  <si>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</si>
  <si>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</si>
  <si>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</si>
  <si>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</si>
  <si>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</si>
  <si>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</si>
  <si>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</si>
  <si>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</si>
  <si>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</si>
  <si>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</si>
  <si>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</si>
  <si>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</si>
  <si>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</si>
  <si>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</si>
  <si>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</si>
  <si>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</si>
  <si>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</si>
  <si>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</si>
  <si>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</si>
  <si>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</si>
  <si>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</si>
  <si>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</si>
  <si>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</si>
  <si>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</si>
  <si>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</si>
  <si>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</si>
  <si>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</si>
  <si>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</si>
  <si>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</si>
  <si>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</si>
  <si>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</si>
  <si>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</si>
  <si>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</si>
  <si>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</si>
  <si>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</si>
  <si>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</si>
  <si>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</si>
  <si>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</si>
  <si>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</si>
  <si>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</si>
  <si>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</si>
  <si>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</si>
  <si>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</si>
  <si>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</si>
  <si>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</si>
  <si>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</si>
  <si>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</si>
  <si>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</si>
  <si>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</si>
  <si>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</si>
  <si>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</si>
  <si>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</si>
  <si>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</si>
  <si>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</si>
  <si>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</si>
  <si>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</si>
  <si>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</si>
  <si>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</si>
  <si>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</si>
  <si>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</si>
  <si>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</si>
  <si>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</si>
  <si>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</si>
  <si>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</si>
  <si>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</si>
  <si>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</si>
  <si>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</si>
  <si>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</si>
  <si>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</si>
  <si>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</si>
  <si>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</si>
  <si>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</si>
  <si>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</si>
  <si>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</si>
  <si>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</si>
  <si>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</si>
  <si>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</si>
  <si>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</si>
  <si>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</si>
  <si>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</si>
  <si>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</si>
  <si>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</si>
  <si>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</si>
  <si>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</si>
  <si>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</si>
  <si>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</si>
  <si>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</si>
  <si>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</si>
  <si>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</si>
  <si>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</si>
  <si>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</si>
  <si>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</si>
  <si>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</si>
  <si>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</si>
  <si>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</si>
  <si>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</si>
  <si>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</si>
  <si>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</si>
  <si>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</si>
  <si>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</si>
  <si>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</si>
  <si>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</si>
  <si>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</si>
  <si>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</si>
  <si>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</si>
  <si>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</si>
  <si>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</si>
  <si>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</si>
  <si>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</si>
  <si>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</si>
  <si>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</si>
  <si>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</si>
  <si>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</si>
  <si>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</si>
  <si>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</si>
  <si>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</si>
  <si>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</si>
  <si>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</si>
  <si>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</si>
  <si>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</si>
  <si>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</si>
  <si>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</si>
  <si>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</si>
  <si>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</si>
  <si>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</si>
  <si>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</si>
  <si>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</si>
  <si>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</si>
  <si>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</si>
  <si>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</si>
  <si>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</si>
  <si>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</si>
  <si>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</si>
  <si>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</si>
  <si>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</si>
  <si>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</si>
  <si>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</si>
  <si>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</si>
  <si>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</si>
  <si>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</si>
  <si>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</si>
  <si>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</si>
  <si>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</si>
  <si>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</si>
  <si>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</si>
  <si>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</si>
  <si>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</si>
  <si>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</si>
  <si>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</si>
  <si>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</si>
  <si>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</si>
  <si>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</si>
  <si>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</si>
  <si>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</si>
  <si>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</si>
  <si>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</si>
  <si>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</si>
  <si>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</si>
  <si>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</si>
  <si>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</si>
  <si>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</si>
  <si>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</si>
  <si>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</si>
  <si>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</si>
  <si>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</si>
  <si>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</si>
  <si>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</si>
  <si>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</si>
  <si>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</si>
  <si>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</si>
  <si>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</si>
  <si>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</si>
  <si>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</si>
  <si>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</si>
  <si>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</si>
  <si>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</si>
  <si>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</si>
  <si>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</si>
  <si>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</si>
  <si>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</si>
  <si>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</si>
  <si>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</si>
  <si>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</si>
  <si>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</si>
  <si>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</si>
  <si>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</si>
  <si>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</si>
  <si>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</si>
  <si>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</si>
  <si>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</si>
  <si>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</si>
  <si>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</si>
  <si>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</si>
  <si>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</si>
  <si>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</si>
  <si>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</si>
  <si>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</si>
  <si>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</si>
  <si>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</si>
  <si>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</si>
  <si>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</si>
  <si>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</si>
  <si>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</si>
  <si>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</si>
  <si>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</si>
  <si>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</si>
  <si>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</si>
  <si>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</si>
  <si>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</si>
  <si>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</si>
  <si>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</si>
  <si>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</si>
  <si>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</si>
  <si>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</si>
  <si>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</si>
  <si>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</si>
  <si>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</si>
  <si>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</si>
  <si>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</si>
  <si>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</si>
  <si>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</si>
  <si>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</si>
  <si>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</si>
  <si>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</si>
  <si>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</si>
  <si>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</si>
  <si>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</si>
  <si>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</si>
  <si>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</si>
  <si>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</si>
  <si>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</si>
  <si>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</si>
  <si>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</si>
  <si>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</si>
  <si>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</si>
  <si>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</si>
  <si>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</si>
  <si>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</si>
  <si>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</si>
  <si>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</si>
  <si>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</si>
  <si>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</si>
  <si>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</si>
  <si>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</si>
  <si>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</si>
  <si>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</si>
  <si>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</si>
  <si>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</si>
  <si>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</si>
  <si>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</si>
  <si>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</si>
  <si>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</si>
  <si>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</si>
  <si>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</si>
  <si>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</si>
  <si>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</si>
  <si>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</si>
  <si>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</si>
  <si>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</si>
  <si>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</si>
  <si>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</si>
  <si>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</si>
  <si>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</si>
  <si>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</si>
  <si>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</si>
  <si>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</si>
  <si>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</si>
  <si>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</si>
  <si>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</si>
  <si>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</si>
  <si>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</si>
  <si>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</si>
  <si>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</si>
  <si>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</si>
  <si>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</si>
  <si>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</si>
  <si>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</si>
  <si>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</si>
  <si>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</si>
  <si>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</si>
  <si>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</si>
  <si>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</si>
  <si>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</si>
  <si>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</si>
  <si>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</si>
  <si>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</si>
  <si>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</si>
  <si>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</si>
  <si>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</si>
  <si>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</si>
  <si>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</si>
  <si>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</si>
  <si>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</si>
  <si>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</si>
  <si>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</si>
  <si>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</si>
  <si>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</si>
  <si>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</si>
  <si>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</si>
  <si>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</si>
  <si>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</si>
  <si>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</si>
  <si>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</si>
  <si>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</si>
  <si>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</si>
  <si>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</si>
  <si>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</si>
  <si>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</si>
  <si>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</si>
  <si>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</si>
  <si>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</si>
  <si>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</si>
  <si>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</si>
  <si>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</si>
  <si>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</si>
  <si>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</si>
  <si>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</si>
  <si>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</si>
  <si>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</si>
  <si>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</si>
  <si>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</si>
  <si>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</si>
  <si>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</si>
  <si>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</si>
  <si>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</si>
  <si>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</si>
  <si>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</si>
  <si>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</si>
  <si>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</si>
  <si>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</si>
  <si>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</si>
  <si>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</si>
  <si>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</si>
  <si>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</si>
  <si>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</si>
  <si>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</si>
  <si>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</si>
  <si>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</si>
  <si>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</si>
  <si>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</si>
  <si>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</si>
  <si>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</si>
  <si>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</si>
  <si>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</si>
  <si>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</si>
  <si>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</si>
  <si>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</si>
  <si>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</si>
  <si>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</si>
  <si>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</si>
  <si>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</si>
  <si>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</si>
  <si>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</si>
  <si>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</si>
  <si>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</si>
  <si>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</si>
  <si>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</si>
  <si>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</si>
  <si>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</si>
  <si>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</si>
  <si>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</si>
  <si>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</si>
  <si>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</si>
  <si>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</si>
  <si>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</si>
  <si>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</si>
  <si>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</si>
  <si>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</si>
  <si>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</si>
  <si>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</si>
  <si>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</si>
  <si>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</si>
  <si>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</si>
  <si>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</si>
  <si>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</si>
  <si>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</si>
  <si>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</si>
  <si>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</si>
  <si>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</si>
  <si>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</si>
  <si>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</si>
  <si>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</si>
  <si>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</si>
  <si>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</si>
  <si>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</si>
  <si>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</si>
  <si>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</si>
  <si>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</si>
  <si>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</si>
  <si>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</si>
  <si>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</si>
  <si>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</si>
  <si>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</si>
  <si>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</si>
  <si>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</si>
  <si>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</si>
  <si>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</si>
  <si>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</si>
  <si>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</si>
  <si>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</si>
  <si>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</si>
  <si>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</si>
  <si>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</si>
  <si>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</si>
  <si>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</si>
  <si>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</si>
  <si>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</si>
  <si>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</si>
  <si>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</si>
  <si>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</si>
  <si>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</si>
  <si>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</si>
  <si>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</si>
  <si>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</si>
  <si>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</si>
  <si>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</si>
  <si>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</si>
  <si>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</si>
  <si>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</si>
  <si>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</si>
  <si>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</si>
  <si>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</si>
  <si>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</si>
  <si>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</si>
  <si>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</si>
  <si>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</si>
  <si>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</si>
  <si>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</si>
  <si>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</si>
  <si>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</si>
  <si>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</si>
  <si>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</si>
  <si>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</si>
  <si>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</si>
  <si>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</si>
  <si>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</si>
  <si>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</si>
  <si>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</si>
  <si>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</si>
  <si>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</si>
  <si>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</si>
  <si>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</si>
  <si>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</si>
  <si>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</si>
  <si>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</si>
  <si>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</si>
  <si>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</si>
  <si>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</si>
  <si>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</si>
  <si>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</si>
  <si>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</si>
  <si>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</si>
  <si>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</si>
  <si>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</si>
  <si>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</si>
  <si>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</si>
  <si>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</si>
  <si>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</si>
  <si>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</si>
  <si>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</si>
  <si>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</si>
  <si>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</si>
  <si>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</si>
  <si>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</si>
  <si>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</si>
  <si>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</si>
  <si>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</si>
  <si>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</si>
  <si>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</si>
  <si>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</si>
  <si>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</si>
  <si>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</si>
  <si>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</si>
  <si>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</si>
  <si>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</si>
  <si>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</si>
  <si>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</si>
  <si>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</si>
  <si>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</si>
  <si>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</si>
  <si>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</si>
  <si>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</si>
  <si>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</si>
  <si>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</si>
  <si>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</si>
  <si>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</si>
  <si>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</si>
  <si>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</si>
  <si>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</si>
  <si>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</si>
  <si>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</si>
  <si>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</si>
  <si>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</si>
  <si>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</si>
  <si>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</si>
  <si>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</si>
  <si>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</si>
  <si>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</si>
  <si>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</si>
  <si>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</si>
  <si>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</si>
  <si>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</si>
  <si>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</si>
  <si>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</si>
  <si>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</si>
  <si>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</si>
  <si>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</si>
  <si>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</si>
  <si>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</si>
  <si>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</si>
  <si>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</si>
  <si>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</si>
  <si>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</si>
  <si>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</si>
  <si>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</si>
  <si>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</si>
  <si>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</si>
  <si>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</si>
  <si>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</si>
  <si>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</si>
  <si>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</si>
  <si>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</si>
  <si>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</si>
  <si>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</si>
  <si>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</si>
  <si>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</si>
  <si>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</si>
  <si>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</si>
  <si>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</si>
  <si>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</si>
  <si>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</si>
  <si>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</si>
  <si>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</si>
  <si>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</si>
  <si>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</si>
  <si>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</si>
  <si>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</si>
  <si>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</si>
  <si>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</si>
  <si>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</si>
  <si>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</si>
  <si>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</si>
  <si>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</si>
  <si>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</si>
  <si>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</si>
  <si>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</si>
  <si>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</si>
  <si>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</si>
  <si>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</si>
  <si>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</si>
  <si>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</si>
  <si>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</si>
  <si>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</si>
  <si>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</si>
  <si>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</si>
  <si>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</si>
  <si>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</si>
  <si>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</si>
  <si>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</si>
  <si>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</si>
  <si>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</si>
  <si>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</si>
  <si>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</si>
  <si>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</si>
  <si>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</si>
  <si>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</si>
  <si>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</si>
  <si>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</si>
  <si>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</si>
  <si>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</si>
  <si>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</si>
  <si>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</si>
  <si>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</si>
  <si>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</si>
  <si>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</si>
  <si>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</si>
  <si>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</si>
  <si>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</si>
  <si>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</si>
  <si>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</si>
  <si>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</si>
  <si>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</si>
  <si>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</si>
  <si>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</si>
  <si>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</si>
  <si>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</si>
  <si>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</si>
  <si>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</si>
  <si>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</si>
  <si>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</si>
  <si>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</si>
  <si>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</si>
  <si>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</si>
  <si>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</si>
  <si>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</si>
  <si>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</si>
  <si>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</si>
  <si>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</si>
  <si>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</si>
  <si>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</si>
  <si>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</si>
  <si>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</si>
  <si>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</si>
  <si>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</si>
  <si>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</si>
  <si>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</si>
  <si>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</si>
  <si>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</si>
  <si>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</si>
  <si>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</si>
  <si>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</si>
  <si>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</si>
  <si>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</si>
  <si>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</si>
  <si>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</si>
  <si>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</si>
  <si>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</si>
  <si>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</si>
  <si>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</si>
  <si>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</si>
  <si>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</si>
  <si>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</si>
  <si>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</si>
  <si>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</si>
  <si>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</si>
  <si>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</si>
  <si>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</si>
  <si>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</si>
  <si>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</si>
  <si>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</si>
  <si>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</si>
  <si>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</si>
  <si>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</si>
  <si>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</si>
  <si>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</si>
  <si>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</si>
  <si>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</si>
  <si>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</si>
  <si>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</si>
  <si>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</si>
  <si>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</si>
  <si>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</si>
  <si>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</si>
  <si>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</si>
  <si>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</si>
  <si>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</si>
  <si>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</si>
  <si>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</si>
  <si>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</si>
  <si>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</si>
  <si>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</si>
  <si>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</si>
  <si>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</si>
  <si>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</si>
  <si>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</si>
  <si>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</si>
  <si>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</si>
  <si>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</si>
  <si>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</si>
  <si>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</si>
  <si>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</si>
  <si>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</si>
  <si>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</si>
  <si>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</si>
  <si>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</si>
  <si>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</si>
  <si>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</si>
  <si>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</si>
  <si>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</si>
  <si>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</si>
  <si>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</si>
  <si>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</si>
  <si>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</si>
  <si>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</si>
  <si>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</si>
  <si>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</si>
  <si>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</si>
  <si>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</si>
  <si>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</si>
  <si>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</si>
  <si>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</si>
  <si>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</si>
  <si>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</si>
  <si>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</si>
  <si>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</si>
  <si>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</si>
  <si>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</si>
  <si>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</si>
  <si>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</si>
  <si>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</si>
  <si>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</si>
  <si>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</si>
  <si>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</si>
  <si>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</si>
  <si>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</si>
  <si>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</si>
  <si>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</si>
  <si>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</si>
  <si>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</si>
  <si>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</si>
  <si>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</si>
  <si>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</si>
  <si>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</si>
  <si>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</si>
  <si>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</si>
  <si>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</si>
  <si>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</si>
  <si>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</si>
  <si>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</si>
  <si>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</si>
  <si>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</si>
  <si>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</si>
  <si>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</si>
  <si>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</si>
  <si>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</si>
  <si>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</si>
  <si>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</si>
  <si>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</si>
  <si>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</si>
  <si>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</si>
  <si>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</si>
  <si>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</si>
  <si>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</si>
  <si>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</si>
  <si>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</si>
  <si>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</si>
  <si>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</si>
  <si>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</si>
  <si>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</si>
  <si>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</si>
  <si>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</si>
  <si>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</si>
  <si>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</si>
  <si>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</si>
  <si>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</si>
  <si>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</si>
  <si>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</si>
  <si>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</si>
  <si>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</si>
  <si>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</si>
  <si>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</si>
  <si>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</si>
  <si>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</si>
  <si>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</si>
  <si>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</si>
  <si>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</si>
  <si>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</si>
  <si>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</si>
  <si>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</si>
  <si>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</si>
  <si>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</si>
  <si>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</si>
  <si>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</si>
  <si>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</si>
  <si>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</si>
  <si>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</si>
  <si>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</si>
  <si>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</si>
  <si>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</si>
  <si>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</si>
  <si>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</si>
  <si>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</si>
  <si>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</si>
  <si>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</si>
  <si>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</si>
  <si>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</si>
  <si>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</si>
  <si>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</si>
  <si>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</si>
  <si>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</si>
  <si>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</si>
  <si>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</si>
  <si>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</si>
  <si>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</si>
  <si>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</si>
  <si>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</si>
  <si>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</si>
  <si>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</si>
  <si>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</si>
  <si>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</si>
  <si>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</si>
  <si>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</si>
  <si>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</si>
  <si>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</si>
  <si>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</si>
  <si>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</si>
  <si>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</si>
  <si>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</si>
  <si>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</si>
  <si>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</si>
  <si>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</si>
  <si>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</si>
  <si>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</si>
  <si>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</si>
  <si>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</si>
  <si>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</si>
  <si>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</si>
  <si>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</si>
  <si>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</si>
  <si>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</si>
  <si>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</si>
  <si>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</si>
  <si>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</si>
  <si>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</si>
  <si>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</si>
  <si>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</si>
  <si>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</si>
  <si>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</si>
  <si>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</si>
  <si>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</si>
  <si>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</si>
  <si>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</si>
  <si>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</si>
  <si>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</si>
  <si>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</si>
  <si>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</si>
  <si>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</si>
  <si>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</si>
  <si>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</si>
  <si>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</si>
  <si>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</si>
  <si>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</si>
  <si>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</si>
  <si>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</si>
  <si>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</si>
  <si>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</si>
  <si>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</si>
  <si>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</si>
  <si>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</si>
  <si>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</si>
  <si>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</si>
  <si>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</si>
  <si>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</si>
  <si>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</si>
  <si>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</si>
  <si>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</si>
  <si>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</si>
  <si>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</si>
  <si>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</si>
  <si>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</si>
  <si>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</si>
  <si>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</si>
  <si>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</si>
  <si>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</si>
  <si>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</si>
  <si>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</si>
  <si>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</si>
  <si>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</si>
  <si>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</si>
  <si>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</si>
  <si>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</si>
  <si>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</si>
  <si>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</si>
  <si>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</si>
  <si>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</si>
  <si>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</si>
  <si>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</si>
  <si>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</si>
  <si>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</si>
  <si>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</si>
  <si>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</si>
  <si>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</si>
  <si>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</si>
  <si>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</si>
  <si>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</si>
  <si>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</si>
  <si>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</si>
  <si>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</si>
  <si>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</si>
  <si>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</si>
  <si>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</si>
  <si>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</si>
  <si>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</si>
  <si>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</si>
  <si>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</si>
  <si>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</si>
  <si>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</si>
  <si>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</si>
  <si>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</si>
  <si>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</si>
  <si>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</si>
  <si>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</si>
  <si>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</si>
  <si>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</si>
  <si>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</si>
  <si>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</si>
  <si>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</si>
  <si>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</si>
  <si>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</si>
  <si>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</si>
  <si>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</si>
  <si>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</si>
  <si>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</si>
  <si>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</si>
  <si>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</si>
  <si>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</si>
  <si>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</si>
  <si>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</si>
  <si>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</si>
  <si>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</si>
  <si>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</si>
  <si>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</si>
  <si>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</si>
  <si>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</si>
  <si>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</si>
  <si>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</si>
  <si>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</si>
  <si>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</si>
  <si>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</si>
  <si>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</si>
  <si>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</si>
  <si>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</si>
  <si>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</si>
  <si>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</si>
  <si>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</si>
  <si>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</si>
  <si>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</si>
  <si>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</si>
  <si>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</si>
  <si>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</si>
  <si>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</si>
  <si>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</si>
  <si>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</si>
  <si>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</si>
  <si>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</si>
  <si>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</si>
  <si>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</si>
  <si>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</si>
  <si>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</si>
  <si>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</si>
  <si>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</si>
  <si>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</si>
  <si>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</si>
  <si>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</si>
  <si>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</si>
  <si>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</si>
  <si>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</si>
  <si>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</si>
  <si>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</si>
  <si>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</si>
  <si>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</si>
  <si>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</si>
  <si>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</si>
  <si>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</si>
  <si>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</si>
  <si>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</si>
  <si>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</si>
  <si>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</si>
  <si>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</si>
  <si>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</si>
  <si>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</si>
  <si>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</si>
  <si>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</si>
  <si>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</si>
  <si>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</si>
  <si>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</si>
  <si>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</si>
  <si>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</si>
  <si>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</si>
  <si>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</si>
  <si>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</si>
  <si>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</si>
  <si>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</si>
  <si>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</si>
  <si>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</si>
  <si>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</si>
  <si>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</si>
  <si>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</si>
  <si>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</si>
  <si>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</si>
  <si>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</si>
  <si>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</si>
  <si>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</si>
  <si>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</si>
  <si>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</si>
  <si>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</si>
  <si>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</si>
  <si>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</si>
  <si>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</si>
  <si>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</si>
  <si>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</si>
  <si>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</si>
  <si>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</si>
  <si>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</si>
  <si>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</si>
  <si>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</si>
  <si>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</si>
  <si>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</si>
  <si>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</si>
  <si>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</si>
  <si>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</si>
  <si>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</si>
  <si>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</si>
  <si>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</si>
  <si>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</si>
  <si>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</si>
  <si>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</si>
  <si>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</si>
  <si>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</si>
  <si>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</si>
  <si>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</si>
  <si>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</si>
  <si>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</si>
  <si>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</si>
  <si>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</si>
  <si>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</si>
  <si>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</si>
  <si>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</si>
  <si>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</si>
  <si>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</si>
  <si>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</si>
  <si>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</si>
  <si>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</si>
  <si>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</si>
  <si>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</si>
  <si>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</si>
  <si>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</si>
  <si>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</si>
  <si>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</si>
  <si>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</si>
  <si>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</si>
  <si>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</si>
  <si>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</si>
  <si>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</si>
  <si>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</si>
  <si>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</si>
  <si>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</si>
  <si>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</si>
  <si>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</si>
  <si>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</si>
  <si>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</si>
  <si>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</si>
  <si>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</si>
  <si>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</si>
  <si>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</si>
  <si>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</si>
  <si>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</si>
  <si>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</si>
  <si>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</si>
  <si>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</si>
  <si>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</si>
  <si>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</si>
  <si>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</si>
  <si>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</si>
  <si>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</si>
  <si>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</si>
  <si>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</si>
  <si>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</si>
  <si>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</si>
  <si>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</si>
  <si>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</si>
  <si>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</si>
  <si>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</si>
  <si>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</si>
  <si>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</si>
  <si>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</si>
  <si>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</si>
  <si>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</si>
  <si>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</si>
  <si>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</si>
  <si>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</si>
  <si>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</si>
  <si>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</si>
  <si>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</si>
  <si>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</si>
  <si>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</si>
  <si>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</si>
  <si>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</si>
  <si>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</si>
  <si>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</si>
  <si>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</si>
  <si>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</si>
  <si>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</si>
  <si>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</si>
  <si>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</si>
  <si>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</si>
  <si>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</si>
  <si>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</si>
  <si>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</si>
  <si>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</si>
  <si>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</si>
  <si>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</si>
  <si>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</si>
  <si>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</si>
  <si>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</si>
  <si>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</si>
  <si>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</si>
  <si>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</si>
  <si>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</si>
  <si>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</si>
  <si>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</si>
  <si>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</si>
  <si>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</si>
  <si>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</si>
  <si>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</si>
  <si>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</si>
  <si>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</si>
  <si>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</si>
  <si>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</si>
  <si>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</si>
  <si>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</si>
  <si>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</si>
  <si>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</si>
  <si>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</si>
  <si>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</si>
  <si>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</si>
  <si>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</si>
  <si>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</si>
  <si>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</si>
  <si>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</si>
  <si>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</si>
  <si>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</si>
  <si>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</si>
  <si>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</si>
  <si>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</si>
  <si>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</si>
  <si>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</si>
  <si>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</si>
  <si>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</si>
  <si>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</si>
  <si>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</si>
  <si>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</si>
  <si>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</si>
  <si>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</si>
  <si>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</si>
  <si>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</si>
  <si>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</si>
  <si>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</si>
  <si>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</si>
  <si>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</si>
  <si>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</si>
  <si>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</si>
  <si>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</si>
  <si>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</si>
  <si>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</si>
  <si>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</si>
  <si>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</si>
  <si>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</si>
  <si>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</si>
  <si>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</si>
  <si>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</si>
  <si>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</si>
  <si>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</si>
  <si>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</si>
  <si>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</si>
  <si>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</si>
  <si>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</si>
  <si>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</si>
  <si>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</si>
  <si>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</si>
  <si>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</si>
  <si>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</si>
  <si>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</si>
  <si>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</si>
  <si>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</si>
  <si>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</si>
  <si>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</si>
  <si>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</si>
  <si>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</si>
  <si>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</si>
  <si>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</si>
  <si>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</si>
  <si>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</si>
  <si>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</si>
  <si>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</si>
  <si>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</si>
  <si>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</si>
  <si>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</si>
  <si>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</si>
  <si>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</si>
  <si>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</si>
  <si>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</si>
  <si>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</si>
  <si>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</si>
  <si>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</si>
  <si>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</si>
  <si>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</si>
  <si>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</si>
  <si>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</si>
  <si>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</si>
  <si>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</si>
  <si>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</si>
  <si>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</si>
  <si>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</si>
  <si>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</si>
  <si>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</si>
  <si>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</si>
  <si>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</si>
  <si>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</si>
  <si>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</si>
  <si>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</si>
  <si>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</si>
  <si>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</si>
  <si>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</si>
  <si>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</si>
  <si>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</si>
  <si>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</si>
  <si>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</si>
  <si>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</si>
  <si>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</si>
  <si>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</si>
  <si>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</si>
  <si>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</si>
  <si>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</si>
  <si>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</si>
  <si>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</si>
  <si>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</si>
  <si>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</si>
  <si>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</si>
  <si>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</si>
  <si>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</si>
  <si>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</si>
  <si>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</si>
  <si>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</si>
  <si>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</si>
  <si>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</si>
  <si>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</si>
  <si>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</si>
  <si>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</si>
  <si>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</si>
  <si>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</si>
  <si>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</si>
  <si>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</si>
  <si>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</si>
  <si>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</si>
  <si>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</si>
  <si>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</si>
  <si>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</si>
  <si>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</si>
  <si>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</si>
  <si>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</si>
  <si>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</si>
  <si>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</si>
  <si>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</si>
  <si>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</si>
  <si>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</si>
  <si>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</si>
  <si>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</si>
  <si>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</si>
  <si>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</si>
  <si>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</si>
  <si>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</si>
  <si>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</si>
  <si>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</si>
  <si>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</si>
  <si>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</si>
  <si>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</si>
  <si>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</si>
  <si>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</si>
  <si>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</si>
  <si>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</si>
  <si>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</si>
  <si>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</si>
  <si>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</si>
  <si>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</si>
  <si>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</si>
  <si>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</si>
  <si>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</si>
  <si>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</si>
  <si>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</si>
  <si>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</si>
  <si>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</si>
  <si>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</si>
  <si>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</si>
  <si>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</si>
  <si>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</si>
  <si>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</si>
  <si>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</si>
  <si>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</si>
  <si>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</si>
  <si>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</si>
  <si>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</si>
  <si>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</si>
  <si>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</si>
  <si>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</si>
  <si>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</si>
  <si>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</si>
  <si>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</si>
  <si>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</si>
  <si>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</si>
  <si>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</si>
  <si>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</si>
  <si>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</si>
  <si>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</si>
  <si>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</si>
  <si>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</si>
  <si>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</si>
  <si>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</si>
  <si>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</si>
  <si>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</si>
  <si>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</si>
  <si>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</si>
  <si>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</si>
  <si>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</si>
  <si>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</si>
  <si>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</si>
  <si>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</si>
  <si>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</si>
  <si>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</si>
  <si>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</si>
  <si>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</si>
  <si>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</si>
  <si>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</si>
  <si>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</si>
  <si>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</si>
  <si>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</si>
  <si>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</si>
  <si>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</si>
  <si>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</si>
  <si>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</si>
  <si>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</si>
  <si>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</si>
  <si>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</si>
  <si>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</si>
  <si>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</si>
  <si>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</si>
  <si>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</si>
  <si>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</si>
  <si>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</si>
  <si>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</si>
  <si>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</si>
  <si>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</si>
  <si>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</si>
  <si>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</si>
  <si>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</si>
  <si>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</si>
  <si>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</si>
  <si>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</si>
  <si>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</si>
  <si>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</si>
  <si>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</si>
  <si>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</si>
  <si>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</si>
  <si>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</si>
  <si>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</si>
  <si>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</si>
  <si>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</si>
  <si>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</si>
  <si>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</si>
  <si>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</si>
  <si>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</si>
  <si>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</si>
  <si>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</si>
  <si>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</si>
  <si>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</si>
  <si>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</si>
  <si>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</si>
  <si>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</si>
  <si>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</si>
  <si>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</si>
  <si>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</si>
  <si>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</si>
  <si>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</si>
  <si>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</si>
  <si>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</si>
  <si>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</si>
  <si>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</si>
  <si>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</si>
  <si>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</si>
  <si>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</si>
  <si>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</si>
  <si>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</si>
  <si>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</si>
  <si>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</si>
  <si>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</si>
  <si>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</si>
  <si>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</si>
  <si>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</si>
  <si>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</si>
  <si>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</si>
  <si>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</si>
  <si>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</si>
  <si>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</si>
  <si>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</si>
  <si>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</si>
  <si>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</si>
  <si>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</si>
  <si>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</si>
  <si>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</si>
  <si>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</si>
  <si>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</si>
  <si>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</si>
  <si>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</si>
  <si>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</si>
  <si>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</si>
  <si>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</si>
  <si>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</si>
  <si>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</si>
  <si>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</si>
  <si>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</si>
  <si>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</si>
  <si>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</si>
  <si>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</si>
  <si>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</si>
  <si>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</si>
  <si>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</si>
  <si>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</si>
  <si>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</si>
  <si>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</si>
  <si>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</si>
  <si>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</si>
  <si>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</si>
  <si>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</si>
  <si>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</si>
  <si>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</si>
  <si>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</si>
  <si>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</si>
  <si>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</si>
  <si>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</si>
  <si>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</si>
  <si>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</si>
  <si>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</si>
  <si>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</si>
  <si>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</si>
  <si>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</si>
  <si>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</si>
  <si>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</si>
  <si>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</si>
  <si>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</si>
  <si>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</si>
  <si>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</si>
  <si>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</si>
  <si>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</si>
  <si>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</si>
  <si>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</si>
  <si>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</si>
  <si>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</si>
  <si>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</si>
  <si>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</si>
  <si>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</si>
  <si>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</si>
  <si>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</si>
  <si>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</si>
  <si>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</si>
  <si>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</si>
  <si>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</si>
  <si>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</si>
  <si>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</si>
  <si>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</si>
  <si>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</si>
  <si>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</si>
  <si>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</si>
  <si>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</si>
  <si>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</si>
  <si>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</si>
  <si>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</si>
  <si>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</si>
  <si>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</si>
  <si>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</si>
  <si>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</si>
  <si>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</si>
  <si>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</si>
  <si>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</si>
  <si>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</si>
  <si>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</si>
  <si>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</si>
  <si>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</si>
  <si>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</si>
  <si>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</si>
  <si>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</si>
  <si>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</si>
  <si>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</si>
  <si>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</si>
  <si>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</si>
  <si>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</si>
  <si>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</si>
  <si>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</si>
  <si>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</si>
  <si>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</si>
  <si>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</si>
  <si>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</si>
  <si>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</si>
  <si>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</si>
  <si>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</si>
  <si>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</si>
  <si>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</si>
  <si>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</si>
  <si>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</si>
  <si>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</si>
  <si>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</si>
  <si>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</si>
  <si>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</si>
  <si>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</si>
  <si>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</si>
  <si>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</si>
  <si>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</si>
  <si>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</si>
  <si>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</si>
  <si>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</si>
  <si>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</si>
  <si>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</si>
  <si>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</si>
  <si>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</si>
  <si>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</si>
  <si>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</si>
  <si>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</si>
  <si>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</si>
  <si>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</si>
  <si>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</si>
  <si>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</si>
  <si>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</si>
  <si>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</si>
  <si>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</si>
  <si>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</si>
  <si>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</si>
  <si>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</si>
  <si>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</si>
  <si>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</si>
  <si>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</si>
  <si>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</si>
  <si>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</si>
  <si>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</si>
  <si>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</si>
  <si>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</si>
  <si>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</si>
  <si>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</si>
  <si>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</si>
  <si>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</si>
  <si>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</si>
  <si>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</si>
  <si>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</si>
  <si>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</si>
  <si>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</si>
  <si>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</si>
  <si>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</si>
  <si>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</si>
  <si>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</si>
  <si>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</si>
  <si>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</si>
  <si>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</si>
  <si>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</si>
  <si>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</si>
  <si>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</si>
  <si>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</si>
  <si>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</si>
  <si>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</si>
  <si>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</si>
  <si>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</si>
  <si>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</si>
  <si>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</si>
  <si>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</si>
  <si>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</si>
  <si>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</si>
  <si>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</si>
  <si>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</si>
  <si>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</si>
  <si>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</si>
  <si>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</si>
  <si>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</si>
  <si>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</si>
  <si>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</si>
  <si>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</si>
  <si>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</si>
  <si>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</si>
  <si>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</si>
  <si>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</si>
  <si>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</si>
  <si>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</si>
  <si>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</si>
  <si>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</si>
  <si>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</si>
  <si>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</si>
  <si>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</si>
  <si>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</si>
  <si>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</si>
  <si>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</si>
  <si>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</si>
  <si>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</si>
  <si>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</si>
  <si>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</si>
  <si>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</si>
  <si>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</si>
  <si>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</si>
  <si>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</si>
  <si>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</si>
  <si>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</si>
  <si>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</si>
  <si>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</si>
  <si>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</si>
  <si>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</si>
  <si>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</si>
  <si>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</si>
  <si>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</si>
  <si>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</si>
  <si>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</si>
  <si>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</si>
  <si>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</si>
  <si>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</si>
  <si>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</si>
  <si>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</si>
  <si>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</si>
  <si>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</si>
  <si>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</si>
  <si>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</si>
  <si>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</si>
  <si>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</si>
  <si>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</si>
  <si>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</si>
  <si>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</si>
  <si>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</si>
  <si>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</si>
  <si>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</si>
  <si>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</si>
  <si>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</si>
  <si>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</si>
  <si>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</si>
  <si>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</si>
  <si>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</si>
  <si>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</si>
  <si>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</si>
  <si>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</si>
  <si>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</si>
  <si>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</si>
  <si>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</si>
  <si>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</si>
  <si>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</si>
  <si>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</si>
  <si>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</si>
  <si>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</si>
  <si>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</si>
  <si>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</si>
  <si>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</si>
  <si>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</si>
  <si>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</si>
  <si>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</si>
  <si>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</si>
  <si>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</si>
  <si>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</si>
  <si>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</si>
  <si>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</si>
  <si>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</si>
  <si>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</si>
  <si>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</si>
  <si>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</si>
  <si>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</si>
  <si>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</si>
  <si>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</si>
  <si>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</si>
  <si>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</si>
  <si>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</si>
  <si>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</si>
  <si>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</si>
  <si>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</si>
  <si>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</si>
  <si>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</si>
  <si>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</si>
  <si>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</si>
  <si>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</si>
  <si>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</si>
  <si>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</si>
  <si>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</si>
  <si>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</si>
  <si>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</si>
  <si>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</si>
  <si>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</si>
  <si>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</si>
  <si>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</si>
  <si>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</si>
  <si>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</si>
  <si>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</si>
  <si>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</si>
  <si>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</si>
  <si>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</si>
  <si>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</si>
  <si>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</si>
  <si>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</si>
  <si>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</si>
  <si>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</si>
  <si>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</si>
  <si>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</si>
  <si>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</si>
  <si>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</si>
  <si>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</si>
  <si>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</si>
  <si>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</si>
  <si>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</si>
  <si>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</si>
  <si>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</si>
  <si>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</si>
  <si>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</si>
  <si>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</si>
  <si>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</si>
  <si>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</si>
  <si>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</si>
  <si>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</si>
  <si>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</si>
  <si>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</si>
  <si>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</si>
  <si>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</si>
  <si>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</si>
  <si>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</si>
  <si>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</si>
  <si>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</si>
  <si>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</si>
  <si>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</si>
  <si>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</si>
  <si>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</si>
  <si>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</si>
  <si>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</si>
  <si>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</si>
  <si>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</si>
  <si>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</si>
  <si>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</si>
  <si>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</si>
  <si>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</si>
  <si>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</si>
  <si>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</si>
  <si>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</si>
  <si>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</si>
  <si>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</si>
  <si>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</si>
  <si>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</si>
  <si>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</si>
  <si>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</si>
  <si>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</si>
  <si>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</si>
  <si>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</si>
  <si>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</si>
  <si>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</si>
  <si>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</si>
  <si>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</si>
  <si>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</si>
  <si>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</si>
  <si>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</si>
  <si>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</si>
  <si>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</si>
  <si>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</si>
  <si>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</si>
  <si>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</si>
  <si>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</si>
  <si>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</si>
  <si>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</si>
  <si>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</si>
  <si>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</si>
  <si>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</si>
  <si>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</si>
  <si>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</si>
  <si>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</si>
  <si>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</si>
  <si>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</si>
  <si>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</si>
  <si>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</si>
  <si>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</si>
  <si>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</si>
  <si>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</si>
  <si>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</si>
  <si>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</si>
  <si>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</si>
  <si>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</si>
  <si>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</si>
  <si>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</si>
  <si>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</si>
  <si>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</si>
  <si>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</si>
  <si>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</si>
  <si>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</si>
  <si>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</si>
  <si>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</si>
  <si>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</si>
  <si>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</si>
  <si>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</si>
  <si>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</si>
  <si>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</si>
  <si>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</si>
  <si>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</si>
  <si>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</si>
  <si>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</si>
  <si>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</si>
  <si>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</si>
  <si>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</si>
  <si>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</si>
  <si>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</si>
  <si>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</si>
  <si>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</si>
  <si>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</si>
  <si>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</si>
  <si>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</si>
  <si>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</si>
  <si>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</si>
  <si>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</si>
  <si>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</si>
  <si>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</si>
  <si>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</si>
  <si>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</si>
  <si>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</si>
  <si>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</si>
  <si>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</si>
  <si>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</si>
  <si>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</si>
  <si>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</si>
  <si>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</si>
  <si>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</si>
  <si>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</si>
  <si>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</si>
  <si>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</si>
  <si>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</si>
  <si>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</si>
  <si>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</si>
  <si>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</si>
  <si>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</si>
  <si>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</si>
  <si>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</si>
  <si>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</si>
  <si>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</si>
  <si>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</si>
  <si>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</si>
  <si>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</si>
  <si>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</si>
  <si>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</si>
  <si>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</si>
  <si>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</si>
  <si>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</si>
  <si>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</si>
  <si>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</si>
  <si>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</si>
  <si>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</si>
  <si>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</si>
  <si>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</si>
  <si>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</si>
  <si>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</si>
  <si>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</si>
  <si>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</si>
  <si>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</si>
  <si>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</si>
  <si>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</si>
  <si>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</si>
  <si>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</si>
  <si>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</si>
  <si>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</si>
  <si>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</si>
  <si>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</si>
  <si>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</si>
  <si>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</si>
  <si>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</si>
  <si>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</si>
  <si>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</si>
  <si>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</si>
  <si>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</si>
  <si>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</si>
  <si>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</si>
  <si>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</si>
  <si>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</si>
  <si>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</si>
  <si>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</si>
  <si>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</si>
  <si>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</si>
  <si>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</si>
  <si>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</si>
  <si>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</si>
  <si>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</si>
  <si>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</si>
  <si>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</si>
  <si>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</si>
  <si>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</si>
  <si>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</si>
  <si>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</si>
  <si>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</si>
  <si>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</si>
  <si>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</si>
  <si>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</si>
  <si>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</si>
  <si>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</si>
  <si>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</si>
  <si>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</si>
  <si>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</si>
  <si>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</si>
  <si>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</si>
  <si>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</si>
  <si>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</si>
  <si>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</si>
  <si>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</si>
  <si>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</si>
  <si>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</si>
  <si>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</si>
  <si>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</si>
  <si>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</si>
  <si>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</si>
  <si>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</si>
  <si>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</si>
  <si>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</si>
  <si>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</si>
  <si>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</si>
  <si>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</si>
  <si>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</si>
  <si>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</si>
  <si>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</si>
  <si>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</si>
  <si>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</si>
  <si>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</si>
  <si>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</si>
  <si>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</si>
  <si>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</si>
  <si>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</si>
  <si>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</si>
  <si>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</si>
  <si>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</si>
  <si>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</si>
  <si>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</si>
  <si>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</si>
  <si>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</si>
  <si>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</si>
  <si>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</si>
  <si>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</si>
  <si>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</si>
  <si>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</si>
  <si>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</si>
  <si>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</si>
  <si>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</si>
  <si>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</si>
  <si>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</si>
  <si>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</si>
  <si>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</si>
  <si>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</si>
  <si>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</si>
  <si>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</si>
  <si>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</si>
  <si>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</si>
  <si>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</si>
  <si>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</si>
  <si>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</si>
  <si>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</si>
  <si>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</si>
  <si>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</si>
  <si>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</si>
  <si>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</si>
  <si>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</si>
  <si>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</si>
  <si>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</si>
  <si>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</si>
  <si>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</si>
  <si>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</si>
  <si>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</si>
  <si>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</si>
  <si>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</si>
  <si>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</si>
  <si>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</si>
  <si>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</si>
  <si>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</si>
  <si>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</si>
  <si>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</si>
  <si>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</si>
  <si>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</si>
  <si>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</si>
  <si>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</si>
  <si>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</si>
  <si>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</si>
  <si>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</si>
  <si>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</si>
  <si>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</si>
  <si>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</si>
  <si>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</si>
  <si>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</si>
  <si>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</si>
  <si>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</si>
  <si>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</si>
  <si>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</si>
  <si>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</si>
  <si>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</si>
  <si>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</si>
  <si>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</si>
  <si>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</si>
  <si>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</si>
  <si>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</si>
  <si>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</si>
  <si>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</si>
  <si>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</si>
  <si>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</si>
  <si>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</si>
  <si>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</si>
  <si>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</si>
  <si>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</si>
  <si>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</si>
  <si>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</si>
  <si>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</si>
  <si>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</si>
  <si>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</si>
  <si>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</si>
  <si>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</si>
  <si>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</si>
  <si>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</si>
  <si>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</si>
  <si>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</si>
  <si>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</si>
  <si>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</si>
  <si>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</si>
  <si>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</si>
  <si>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</si>
  <si>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</si>
  <si>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</si>
  <si>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</si>
  <si>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</si>
  <si>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</si>
  <si>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</si>
  <si>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</si>
  <si>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</si>
  <si>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</si>
  <si>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</si>
  <si>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</si>
  <si>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</si>
  <si>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</si>
  <si>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</si>
  <si>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</si>
  <si>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</si>
  <si>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</si>
  <si>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</si>
  <si>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</si>
  <si>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</si>
  <si>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</si>
  <si>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</si>
  <si>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</si>
  <si>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</si>
  <si>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</si>
  <si>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</si>
  <si>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</si>
  <si>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</si>
  <si>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</si>
  <si>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</si>
  <si>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</si>
  <si>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</si>
  <si>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</si>
  <si>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</si>
  <si>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</si>
  <si>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</si>
  <si>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</si>
  <si>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</si>
  <si>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</si>
  <si>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</si>
  <si>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</si>
  <si>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</si>
  <si>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</si>
  <si>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</si>
  <si>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</si>
  <si>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</si>
  <si>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</si>
  <si>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</si>
  <si>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</si>
  <si>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</si>
  <si>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</si>
  <si>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</si>
  <si>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</si>
  <si>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</si>
  <si>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</si>
  <si>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</si>
  <si>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</si>
  <si>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</si>
  <si>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</si>
  <si>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</si>
  <si>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</si>
  <si>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</si>
  <si>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</si>
  <si>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</si>
  <si>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</si>
  <si>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</si>
  <si>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</si>
  <si>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</si>
  <si>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</si>
  <si>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</si>
  <si>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</si>
  <si>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</si>
  <si>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</si>
  <si>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</si>
  <si>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</si>
  <si>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</si>
  <si>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</si>
  <si>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</si>
  <si>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</si>
  <si>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</si>
  <si>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</si>
  <si>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</si>
  <si>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</si>
  <si>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</si>
  <si>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</si>
  <si>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</si>
  <si>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</si>
  <si>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</si>
  <si>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</si>
  <si>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</si>
  <si>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</si>
  <si>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</si>
  <si>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</si>
  <si>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</si>
  <si>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</si>
  <si>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</si>
  <si>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</si>
  <si>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</si>
  <si>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</si>
  <si>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</si>
  <si>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</si>
  <si>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</si>
  <si>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</si>
  <si>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</si>
  <si>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</si>
  <si>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</si>
  <si>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</si>
  <si>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</si>
  <si>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</si>
  <si>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</si>
  <si>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</si>
  <si>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</si>
  <si>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</si>
  <si>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</si>
  <si>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</si>
  <si>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</si>
  <si>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</si>
  <si>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</si>
  <si>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</si>
  <si>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</si>
  <si>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</si>
  <si>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</si>
  <si>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</si>
  <si>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</si>
  <si>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</si>
  <si>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</si>
  <si>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</si>
  <si>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</si>
  <si>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</si>
  <si>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</si>
  <si>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</si>
  <si>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</si>
  <si>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</si>
  <si>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</si>
  <si>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</si>
  <si>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</si>
  <si>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</si>
  <si>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</si>
  <si>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</si>
  <si>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</si>
  <si>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</si>
  <si>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</si>
  <si>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</si>
  <si>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</si>
  <si>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</si>
  <si>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</si>
  <si>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</si>
  <si>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</si>
  <si>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</si>
  <si>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</si>
  <si>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</si>
  <si>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</si>
  <si>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</si>
  <si>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</si>
  <si>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</si>
  <si>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</si>
  <si>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</si>
  <si>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</si>
  <si>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</si>
  <si>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</si>
  <si>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</si>
  <si>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</si>
  <si>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</si>
  <si>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</si>
  <si>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</si>
  <si>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</si>
  <si>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</si>
  <si>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</si>
  <si>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</si>
  <si>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</si>
  <si>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</si>
  <si>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</si>
  <si>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</si>
  <si>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</si>
  <si>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</si>
  <si>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</si>
  <si>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</si>
  <si>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</si>
  <si>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</si>
  <si>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</si>
  <si>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</si>
  <si>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</si>
  <si>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</si>
  <si>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</si>
  <si>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</si>
  <si>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</si>
  <si>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</si>
  <si>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</si>
  <si>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</si>
  <si>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</si>
  <si>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</si>
  <si>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</si>
  <si>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</si>
  <si>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</si>
  <si>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</si>
  <si>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</si>
  <si>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</si>
  <si>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</si>
  <si>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</si>
  <si>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</si>
  <si>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</si>
  <si>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</si>
  <si>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</si>
  <si>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</si>
  <si>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</si>
  <si>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</si>
  <si>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</si>
  <si>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</si>
  <si>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</si>
  <si>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</si>
  <si>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</si>
  <si>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</si>
  <si>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</si>
  <si>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</si>
  <si>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</si>
  <si>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</si>
  <si>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</si>
  <si>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</si>
  <si>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</si>
  <si>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</si>
  <si>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</si>
  <si>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</si>
  <si>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</si>
  <si>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</si>
  <si>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</si>
  <si>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</si>
  <si>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</si>
  <si>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</si>
  <si>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</si>
  <si>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</si>
  <si>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</si>
  <si>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</si>
  <si>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</si>
  <si>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</si>
  <si>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</si>
  <si>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</si>
  <si>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</si>
  <si>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</si>
  <si>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</si>
  <si>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</si>
  <si>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</si>
  <si>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</si>
  <si>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</si>
  <si>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</si>
  <si>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</si>
  <si>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</si>
  <si>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</si>
  <si>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</si>
  <si>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</si>
  <si>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</si>
  <si>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</si>
  <si>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</si>
  <si>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</si>
  <si>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</si>
  <si>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</si>
  <si>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</si>
  <si>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</si>
  <si>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</si>
  <si>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</si>
  <si>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</si>
  <si>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</si>
  <si>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</si>
  <si>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</si>
  <si>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</si>
  <si>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</si>
  <si>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</si>
  <si>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</si>
  <si>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</si>
  <si>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</si>
  <si>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</si>
  <si>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</si>
  <si>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</si>
  <si>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</si>
  <si>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</si>
  <si>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</si>
  <si>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</si>
  <si>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</si>
  <si>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</si>
  <si>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</si>
  <si>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</si>
  <si>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</si>
  <si>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</si>
  <si>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</si>
  <si>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</si>
  <si>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</si>
  <si>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</si>
  <si>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</si>
  <si>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</si>
  <si>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</si>
  <si>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</si>
  <si>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</si>
  <si>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</si>
  <si>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</si>
  <si>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</si>
  <si>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</si>
  <si>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</si>
  <si>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</si>
  <si>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</si>
  <si>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</si>
  <si>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</si>
  <si>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</si>
  <si>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</si>
  <si>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</si>
  <si>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</si>
  <si>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</si>
  <si>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</si>
  <si>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</si>
  <si>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</si>
  <si>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</si>
  <si>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</si>
  <si>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</si>
  <si>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</si>
  <si>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</si>
  <si>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</si>
  <si>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</si>
  <si>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</si>
  <si>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</si>
  <si>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</si>
  <si>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</si>
  <si>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</si>
  <si>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</si>
  <si>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</si>
  <si>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</si>
  <si>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</si>
  <si>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</si>
  <si>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</si>
  <si>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</si>
  <si>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</si>
  <si>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</si>
  <si>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</si>
  <si>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</si>
  <si>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</si>
  <si>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</si>
  <si>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</si>
  <si>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</si>
  <si>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</si>
  <si>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</si>
  <si>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</si>
  <si>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</si>
  <si>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</si>
  <si>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</si>
  <si>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</si>
  <si>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</si>
  <si>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</si>
  <si>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</si>
  <si>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</si>
  <si>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</si>
  <si>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</si>
  <si>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</si>
  <si>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</si>
  <si>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</si>
  <si>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</si>
  <si>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</si>
  <si>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</si>
  <si>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</si>
  <si>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</si>
  <si>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</si>
  <si>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</si>
  <si>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</si>
  <si>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</si>
  <si>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</si>
  <si>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</si>
  <si>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</si>
  <si>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</si>
  <si>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</si>
  <si>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</si>
  <si>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</si>
  <si>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</si>
  <si>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</si>
  <si>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</si>
  <si>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</si>
  <si>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</si>
  <si>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</si>
  <si>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</si>
  <si>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</si>
  <si>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</si>
  <si>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</si>
  <si>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</si>
  <si>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</si>
  <si>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</si>
  <si>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</si>
  <si>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</si>
  <si>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</si>
  <si>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</si>
  <si>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</si>
  <si>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</si>
  <si>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</si>
  <si>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</si>
  <si>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</si>
  <si>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</si>
  <si>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</si>
  <si>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</si>
  <si>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</si>
  <si>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</si>
  <si>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</si>
  <si>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</si>
  <si>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</si>
  <si>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</si>
  <si>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</si>
  <si>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</si>
  <si>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</si>
  <si>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</si>
  <si>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</si>
  <si>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</si>
  <si>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</si>
  <si>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</si>
  <si>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</si>
  <si>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</si>
  <si>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</si>
  <si>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</si>
  <si>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</si>
  <si>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</si>
  <si>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</si>
  <si>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</si>
  <si>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</si>
  <si>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</si>
  <si>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</si>
  <si>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</si>
  <si>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</si>
  <si>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</si>
  <si>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</si>
  <si>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</si>
  <si>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</si>
  <si>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</si>
  <si>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</si>
  <si>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</si>
  <si>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</si>
  <si>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</si>
  <si>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</si>
  <si>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</si>
  <si>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</si>
  <si>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</si>
  <si>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</si>
  <si>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</si>
  <si>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</si>
  <si>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</si>
  <si>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</si>
  <si>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</si>
  <si>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</si>
  <si>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</si>
  <si>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</si>
  <si>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</si>
  <si>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</si>
  <si>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</si>
  <si>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</si>
  <si>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</si>
  <si>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</si>
  <si>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</si>
  <si>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</si>
  <si>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</si>
  <si>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</si>
  <si>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</si>
  <si>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</si>
  <si>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</si>
  <si>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</si>
  <si>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</si>
  <si>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</si>
  <si>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</si>
  <si>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</si>
  <si>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</si>
  <si>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</si>
  <si>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</si>
  <si>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</si>
  <si>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</si>
  <si>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</si>
  <si>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</si>
  <si>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</si>
  <si>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</si>
  <si>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</si>
  <si>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</si>
  <si>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</si>
  <si>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</si>
  <si>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</si>
  <si>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</si>
  <si>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</si>
  <si>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</si>
  <si>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</si>
  <si>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</si>
  <si>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</si>
  <si>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</si>
  <si>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</si>
  <si>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</si>
  <si>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</si>
  <si>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</si>
  <si>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</si>
  <si>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</si>
  <si>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</si>
  <si>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</si>
  <si>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</si>
  <si>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</si>
  <si>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</si>
  <si>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</si>
  <si>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</si>
  <si>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</si>
  <si>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</si>
  <si>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</si>
  <si>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</si>
  <si>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</si>
  <si>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</si>
  <si>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</si>
  <si>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</si>
  <si>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</si>
  <si>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</si>
  <si>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</si>
  <si>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</si>
  <si>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</si>
  <si>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</si>
  <si>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</si>
  <si>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</si>
  <si>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</si>
  <si>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</si>
  <si>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</si>
  <si>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</si>
  <si>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</si>
  <si>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</si>
  <si>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</si>
  <si>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</si>
  <si>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</si>
  <si>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</si>
  <si>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</si>
  <si>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</si>
  <si>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</si>
  <si>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</si>
  <si>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</si>
  <si>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</si>
  <si>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</si>
  <si>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</si>
  <si>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</si>
  <si>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</si>
  <si>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</si>
  <si>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</si>
  <si>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</si>
  <si>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</si>
  <si>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</si>
  <si>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</si>
  <si>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</si>
  <si>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</si>
  <si>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</si>
  <si>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</si>
  <si>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</si>
  <si>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</si>
  <si>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</si>
  <si>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</si>
  <si>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</si>
  <si>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</si>
  <si>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</si>
  <si>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</si>
  <si>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</si>
  <si>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</si>
  <si>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</si>
  <si>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</si>
  <si>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</si>
  <si>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</si>
  <si>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</si>
  <si>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</si>
  <si>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</si>
  <si>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</si>
  <si>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</si>
  <si>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</si>
  <si>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</si>
  <si>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</si>
  <si>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</si>
  <si>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</si>
  <si>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</si>
  <si>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</si>
  <si>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</si>
  <si>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</si>
  <si>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</si>
  <si>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</si>
  <si>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</si>
  <si>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</si>
  <si>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</si>
  <si>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</si>
  <si>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</si>
  <si>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</si>
  <si>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</si>
  <si>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</si>
  <si>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</si>
  <si>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</si>
  <si>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</si>
  <si>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</si>
  <si>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</si>
  <si>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</si>
  <si>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</si>
  <si>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</si>
  <si>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</si>
  <si>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</si>
  <si>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</si>
  <si>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</si>
  <si>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</si>
  <si>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</si>
  <si>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</si>
  <si>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</si>
  <si>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</si>
  <si>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</si>
  <si>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</si>
  <si>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</si>
  <si>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</si>
  <si>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</si>
  <si>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</si>
  <si>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</si>
  <si>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</si>
  <si>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</si>
  <si>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</si>
  <si>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</si>
  <si>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</si>
  <si>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</si>
  <si>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</si>
  <si>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</si>
  <si>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</si>
  <si>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</si>
  <si>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</si>
  <si>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</si>
  <si>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</si>
  <si>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</si>
  <si>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</si>
  <si>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</si>
  <si>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</si>
  <si>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</si>
  <si>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</si>
  <si>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</si>
  <si>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</si>
  <si>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</si>
  <si>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</si>
  <si>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</si>
  <si>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</si>
  <si>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</si>
  <si>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</si>
  <si>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</si>
  <si>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</si>
  <si>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</si>
  <si>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</si>
  <si>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</si>
  <si>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</si>
  <si>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</si>
  <si>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</si>
  <si>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</si>
  <si>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</si>
  <si>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</si>
  <si>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</si>
  <si>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</si>
  <si>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</si>
  <si>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</si>
  <si>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</si>
  <si>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</si>
  <si>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</si>
  <si>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</si>
  <si>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</si>
  <si>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</si>
  <si>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</si>
  <si>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</si>
  <si>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</si>
  <si>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</si>
  <si>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</si>
  <si>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</si>
  <si>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</si>
  <si>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</si>
  <si>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</si>
  <si>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</si>
  <si>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</si>
  <si>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</si>
  <si>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</si>
  <si>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</si>
  <si>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</si>
  <si>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</si>
  <si>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</si>
  <si>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</si>
  <si>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</si>
  <si>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</si>
  <si>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</si>
  <si>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</si>
  <si>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</si>
  <si>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</si>
  <si>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</si>
  <si>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</si>
  <si>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</si>
  <si>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</si>
  <si>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</si>
  <si>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</si>
  <si>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</si>
  <si>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</si>
  <si>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</si>
  <si>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</si>
  <si>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</si>
  <si>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</si>
  <si>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</si>
  <si>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</si>
  <si>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</si>
  <si>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</si>
  <si>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</si>
  <si>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</si>
  <si>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</si>
  <si>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</si>
  <si>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</si>
  <si>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</si>
  <si>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</si>
  <si>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</si>
  <si>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</si>
  <si>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</si>
  <si>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</si>
  <si>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</si>
  <si>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</si>
  <si>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</si>
  <si>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</si>
  <si>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</si>
  <si>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</si>
  <si>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</si>
  <si>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</si>
  <si>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</si>
  <si>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</si>
  <si>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</si>
  <si>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</si>
  <si>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</si>
  <si>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</si>
  <si>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</si>
  <si>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</si>
  <si>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</si>
  <si>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</si>
  <si>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</si>
  <si>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</si>
  <si>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</si>
  <si>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</si>
  <si>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</si>
  <si>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</si>
  <si>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</si>
  <si>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</si>
  <si>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</si>
  <si>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</si>
  <si>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</si>
  <si>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</si>
  <si>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</si>
  <si>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</si>
  <si>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</si>
  <si>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</si>
  <si>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</si>
  <si>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</si>
  <si>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</si>
  <si>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</si>
  <si>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</si>
  <si>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</si>
  <si>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</si>
  <si>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</si>
  <si>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</si>
  <si>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</si>
  <si>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</si>
  <si>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</si>
  <si>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</si>
  <si>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</si>
  <si>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</si>
  <si>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</si>
  <si>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</si>
  <si>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</si>
  <si>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</si>
  <si>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</si>
  <si>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</si>
  <si>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</si>
  <si>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</si>
  <si>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</si>
  <si>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</si>
  <si>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</si>
  <si>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</si>
  <si>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</si>
  <si>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</si>
  <si>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</si>
  <si>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</si>
  <si>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</si>
  <si>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</si>
  <si>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</si>
  <si>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</si>
  <si>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</si>
  <si>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</si>
  <si>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</si>
  <si>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</si>
  <si>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</si>
  <si>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</si>
  <si>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</si>
  <si>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</si>
  <si>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</si>
  <si>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</si>
  <si>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</si>
  <si>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</si>
  <si>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</si>
  <si>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</si>
  <si>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</si>
  <si>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</si>
  <si>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</si>
  <si>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</si>
  <si>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</si>
  <si>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</si>
  <si>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</si>
  <si>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</si>
  <si>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</si>
  <si>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</si>
  <si>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</si>
  <si>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</si>
  <si>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</si>
  <si>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</si>
  <si>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</si>
  <si>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</si>
  <si>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</si>
  <si>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</si>
  <si>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</si>
  <si>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</si>
  <si>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</si>
  <si>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</si>
  <si>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</si>
  <si>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</si>
  <si>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</si>
  <si>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</si>
  <si>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</si>
  <si>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</si>
  <si>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</si>
  <si>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</si>
  <si>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</si>
  <si>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</si>
  <si>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</si>
  <si>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</si>
  <si>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</si>
  <si>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</si>
  <si>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</si>
  <si>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</si>
  <si>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</si>
  <si>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</si>
  <si>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</si>
  <si>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</si>
  <si>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</si>
  <si>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</si>
  <si>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</si>
  <si>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</si>
  <si>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</si>
  <si>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</si>
  <si>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</si>
  <si>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</si>
  <si>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</si>
  <si>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</si>
  <si>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</si>
  <si>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</si>
  <si>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</si>
  <si>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</si>
  <si>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</si>
  <si>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</si>
  <si>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</si>
  <si>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</si>
  <si>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</si>
  <si>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</si>
  <si>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</si>
  <si>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</si>
  <si>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</si>
  <si>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</si>
  <si>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</si>
  <si>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</si>
  <si>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</si>
  <si>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</si>
  <si>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</si>
  <si>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</si>
  <si>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</si>
  <si>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</si>
  <si>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</si>
  <si>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</si>
  <si>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</si>
  <si>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</si>
  <si>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</si>
  <si>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</si>
  <si>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</si>
  <si>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</si>
  <si>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</si>
  <si>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</si>
  <si>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</si>
  <si>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</si>
  <si>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</si>
  <si>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</si>
  <si>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</si>
  <si>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</si>
  <si>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</si>
  <si>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</si>
  <si>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</si>
  <si>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</si>
  <si>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</si>
  <si>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</si>
  <si>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</si>
  <si>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</si>
  <si>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</si>
  <si>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</si>
  <si>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</si>
  <si>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</si>
  <si>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</si>
  <si>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</si>
  <si>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</si>
  <si>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</si>
  <si>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</si>
  <si>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</si>
  <si>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</si>
  <si>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</si>
  <si>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</si>
  <si>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</si>
  <si>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</si>
  <si>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</si>
  <si>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</si>
  <si>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</si>
  <si>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</si>
  <si>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</si>
  <si>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</si>
  <si>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</si>
  <si>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</si>
  <si>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</si>
  <si>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</si>
  <si>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</si>
  <si>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</si>
  <si>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</si>
  <si>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</si>
  <si>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</si>
  <si>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</si>
  <si>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</si>
  <si>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</si>
  <si>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</si>
  <si>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</si>
  <si>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</si>
  <si>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</si>
  <si>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</si>
  <si>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</si>
  <si>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</si>
  <si>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</si>
  <si>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</si>
  <si>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</si>
  <si>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</si>
  <si>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</si>
  <si>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</si>
  <si>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</si>
  <si>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</si>
  <si>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</si>
  <si>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</si>
  <si>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</si>
  <si>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</si>
  <si>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</si>
  <si>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</si>
  <si>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</si>
  <si>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</si>
  <si>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</si>
  <si>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</si>
  <si>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</si>
  <si>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</si>
  <si>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</si>
  <si>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</si>
  <si>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</si>
  <si>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</si>
  <si>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</si>
  <si>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</si>
  <si>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</si>
  <si>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</si>
  <si>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</si>
  <si>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</si>
  <si>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</si>
  <si>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</si>
  <si>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</si>
  <si>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</si>
  <si>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</si>
  <si>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</si>
  <si>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</si>
  <si>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</si>
  <si>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</si>
  <si>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</si>
  <si>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</si>
  <si>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</si>
  <si>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</si>
  <si>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</si>
  <si>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</si>
  <si>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</si>
  <si>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</si>
  <si>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</si>
  <si>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</si>
  <si>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</si>
  <si>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</si>
  <si>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</si>
  <si>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</si>
  <si>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</si>
  <si>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</si>
  <si>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</si>
  <si>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</si>
  <si>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</si>
  <si>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</si>
  <si>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</si>
  <si>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</si>
  <si>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</si>
  <si>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</si>
  <si>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</si>
  <si>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</si>
  <si>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</si>
  <si>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</si>
  <si>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</si>
  <si>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</si>
  <si>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</si>
  <si>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</si>
  <si>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</si>
  <si>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</si>
  <si>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</si>
  <si>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</si>
  <si>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</si>
  <si>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</si>
  <si>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</si>
  <si>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</si>
  <si>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</si>
  <si>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</si>
  <si>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</si>
  <si>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</si>
  <si>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</si>
  <si>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</si>
  <si>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</si>
  <si>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</si>
  <si>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</si>
  <si>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</si>
  <si>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</si>
  <si>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</si>
  <si>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</si>
  <si>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</si>
  <si>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</si>
  <si>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</si>
  <si>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</si>
  <si>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</si>
  <si>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</si>
  <si>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</si>
  <si>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</si>
  <si>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</si>
  <si>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</si>
  <si>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</si>
  <si>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</si>
  <si>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</si>
  <si>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</si>
  <si>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</si>
  <si>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</si>
  <si>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</si>
  <si>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</si>
  <si>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</si>
  <si>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</si>
  <si>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</si>
  <si>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</si>
  <si>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</si>
  <si>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</si>
  <si>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</si>
  <si>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</si>
  <si>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</si>
  <si>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</si>
  <si>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</si>
  <si>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</si>
  <si>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</si>
  <si>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</si>
  <si>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</si>
  <si>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</si>
  <si>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</si>
  <si>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</si>
  <si>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</si>
  <si>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</si>
  <si>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</si>
  <si>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</si>
  <si>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</si>
  <si>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</si>
  <si>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</si>
  <si>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</si>
  <si>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</si>
  <si>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</si>
  <si>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</si>
  <si>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</si>
  <si>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</si>
  <si>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</si>
  <si>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</si>
  <si>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</si>
  <si>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</si>
  <si>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</si>
  <si>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</si>
  <si>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</si>
  <si>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</si>
  <si>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</si>
  <si>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</si>
  <si>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</si>
  <si>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</si>
  <si>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</si>
  <si>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</si>
  <si>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</si>
  <si>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</si>
  <si>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</si>
  <si>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</si>
  <si>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</si>
  <si>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</si>
  <si>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</si>
  <si>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</si>
  <si>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</si>
  <si>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</si>
  <si>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</si>
  <si>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</si>
  <si>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</si>
  <si>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</si>
  <si>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</si>
  <si>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</si>
  <si>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</si>
  <si>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</si>
  <si>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</si>
  <si>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</si>
  <si>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</si>
  <si>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</si>
  <si>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</si>
  <si>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</si>
  <si>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</si>
  <si>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</si>
  <si>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</si>
  <si>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</si>
  <si>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</si>
  <si>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</si>
  <si>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</si>
  <si>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</si>
  <si>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</si>
  <si>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</si>
  <si>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</si>
  <si>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</si>
  <si>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</si>
  <si>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</si>
  <si>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</si>
  <si>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</si>
  <si>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</si>
  <si>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</si>
  <si>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</si>
  <si>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</si>
  <si>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</si>
  <si>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</si>
  <si>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</si>
  <si>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</si>
  <si>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</si>
  <si>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</si>
  <si>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</si>
  <si>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</si>
  <si>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</si>
  <si>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</si>
  <si>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</si>
  <si>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</si>
  <si>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</si>
  <si>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</si>
  <si>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</si>
  <si>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</si>
  <si>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</si>
  <si>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</si>
  <si>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</si>
  <si>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</si>
  <si>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</si>
  <si>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</si>
  <si>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</si>
  <si>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</si>
  <si>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</si>
  <si>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</si>
  <si>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</si>
  <si>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</si>
  <si>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</si>
  <si>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</si>
  <si>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</si>
  <si>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</si>
  <si>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</si>
  <si>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</si>
  <si>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</si>
  <si>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</si>
  <si>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</si>
  <si>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</si>
  <si>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</si>
  <si>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</si>
  <si>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</si>
  <si>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</si>
  <si>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</si>
  <si>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</si>
  <si>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</si>
  <si>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</si>
  <si>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</si>
  <si>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</si>
  <si>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</si>
  <si>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</si>
  <si>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</si>
  <si>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</si>
  <si>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</si>
  <si>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</si>
  <si>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</si>
  <si>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</si>
  <si>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</si>
  <si>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</si>
  <si>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</si>
  <si>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</si>
  <si>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</si>
  <si>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</si>
  <si>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</si>
  <si>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</si>
  <si>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</si>
  <si>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</si>
  <si>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</si>
  <si>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</si>
  <si>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</si>
  <si>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</si>
  <si>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</si>
  <si>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</si>
  <si>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</si>
  <si>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</si>
  <si>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</si>
  <si>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</si>
  <si>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</si>
  <si>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</si>
  <si>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</si>
  <si>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</si>
  <si>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</si>
  <si>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</si>
  <si>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</si>
  <si>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</si>
  <si>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</si>
  <si>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</si>
  <si>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</si>
  <si>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</si>
  <si>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</si>
  <si>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</si>
  <si>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</si>
  <si>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</si>
  <si>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</si>
  <si>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</si>
  <si>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</si>
  <si>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</si>
  <si>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</si>
  <si>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</si>
  <si>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</si>
  <si>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</si>
  <si>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</si>
  <si>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</si>
  <si>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</si>
  <si>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</si>
  <si>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</si>
  <si>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</si>
  <si>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</si>
  <si>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</si>
  <si>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</si>
  <si>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</si>
  <si>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</si>
  <si>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</si>
  <si>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</si>
  <si>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</si>
  <si>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</si>
  <si>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</si>
  <si>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</si>
  <si>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</si>
  <si>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</si>
  <si>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</si>
  <si>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</si>
  <si>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</si>
  <si>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</si>
  <si>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</si>
  <si>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</si>
  <si>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</si>
  <si>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</si>
  <si>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</si>
  <si>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</si>
  <si>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</si>
  <si>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</si>
  <si>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</si>
  <si>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</si>
  <si>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</si>
  <si>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</si>
  <si>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</si>
  <si>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</si>
  <si>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</si>
  <si>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</si>
  <si>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</si>
  <si>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</si>
  <si>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</si>
  <si>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</si>
  <si>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</si>
  <si>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</si>
  <si>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</si>
  <si>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</si>
  <si>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</si>
  <si>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</si>
  <si>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</si>
  <si>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</si>
  <si>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</si>
  <si>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</si>
  <si>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</si>
  <si>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</si>
  <si>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</si>
  <si>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</si>
  <si>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</si>
  <si>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</si>
  <si>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</si>
  <si>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</si>
  <si>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</si>
  <si>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</si>
  <si>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</si>
  <si>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</si>
  <si>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</si>
  <si>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</si>
  <si>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</si>
  <si>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</si>
  <si>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</si>
  <si>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</si>
  <si>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</si>
  <si>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</si>
  <si>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</si>
  <si>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</si>
  <si>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</si>
  <si>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</si>
  <si>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</si>
  <si>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</si>
  <si>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</si>
  <si>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</si>
  <si>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</si>
  <si>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</si>
  <si>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</si>
  <si>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</si>
  <si>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</si>
  <si>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</si>
  <si>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</si>
  <si>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</si>
  <si>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</si>
  <si>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</si>
  <si>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</si>
  <si>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</si>
  <si>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</si>
  <si>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</si>
  <si>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</si>
  <si>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</si>
  <si>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</si>
  <si>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</si>
  <si>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</si>
  <si>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</si>
  <si>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</si>
  <si>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</si>
  <si>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</si>
  <si>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</si>
  <si>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</si>
  <si>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</si>
  <si>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</si>
  <si>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</si>
  <si>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</si>
  <si>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</si>
  <si>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</si>
  <si>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</si>
  <si>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</si>
  <si>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</si>
  <si>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</si>
  <si>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</si>
  <si>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</si>
  <si>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</si>
  <si>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</si>
  <si>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</si>
  <si>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</si>
  <si>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</si>
  <si>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</si>
  <si>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</si>
  <si>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</si>
  <si>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</si>
  <si>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</si>
  <si>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</si>
  <si>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</si>
  <si>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</si>
  <si>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</si>
  <si>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</si>
  <si>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</si>
  <si>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</si>
  <si>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</si>
  <si>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</si>
  <si>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</si>
  <si>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</si>
  <si>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</si>
  <si>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</si>
  <si>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</si>
  <si>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</si>
  <si>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</si>
  <si>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</si>
  <si>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</si>
  <si>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</si>
  <si>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</si>
  <si>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</si>
  <si>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</si>
  <si>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</si>
  <si>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</si>
  <si>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</si>
  <si>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</si>
  <si>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</si>
  <si>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</si>
  <si>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</si>
  <si>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</si>
  <si>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</si>
  <si>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</si>
  <si>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</si>
  <si>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</si>
  <si>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</si>
  <si>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</si>
  <si>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</si>
  <si>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</si>
  <si>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</si>
  <si>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</si>
  <si>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</si>
  <si>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</si>
  <si>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</si>
  <si>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</si>
  <si>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</si>
  <si>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</si>
  <si>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</si>
  <si>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</si>
  <si>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</si>
  <si>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</si>
  <si>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</si>
  <si>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</si>
  <si>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</si>
  <si>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</si>
  <si>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</si>
  <si>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</si>
  <si>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</si>
  <si>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</si>
  <si>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</si>
  <si>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</si>
  <si>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</si>
  <si>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</si>
  <si>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</si>
  <si>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</si>
  <si>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</si>
  <si>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</si>
  <si>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</si>
  <si>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</si>
  <si>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</si>
  <si>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</si>
  <si>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</si>
  <si>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</si>
  <si>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</si>
  <si>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</si>
  <si>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</si>
  <si>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</si>
  <si>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</si>
  <si>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</si>
  <si>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</si>
  <si>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</si>
  <si>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</si>
  <si>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</si>
  <si>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</si>
  <si>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</si>
  <si>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</si>
  <si>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</si>
  <si>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</si>
  <si>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</si>
  <si>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</si>
  <si>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</si>
  <si>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</si>
  <si>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</si>
  <si>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</si>
  <si>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</si>
  <si>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</si>
  <si>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</si>
  <si>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</si>
  <si>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</si>
  <si>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</si>
  <si>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</si>
  <si>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</si>
  <si>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</si>
  <si>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</si>
  <si>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</si>
  <si>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</si>
  <si>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</si>
  <si>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</si>
  <si>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</si>
  <si>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</si>
  <si>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</si>
  <si>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</si>
  <si>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</si>
  <si>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</si>
  <si>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</si>
  <si>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</si>
  <si>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</si>
  <si>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</si>
  <si>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</si>
  <si>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</si>
  <si>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</si>
  <si>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</si>
  <si>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</si>
  <si>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</si>
  <si>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</si>
  <si>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</si>
  <si>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</si>
  <si>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</si>
  <si>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</si>
  <si>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</si>
  <si>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</si>
  <si>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</si>
  <si>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</si>
  <si>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</si>
  <si>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</si>
  <si>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</si>
  <si>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</si>
  <si>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</si>
  <si>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</si>
  <si>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</si>
  <si>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</si>
  <si>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</si>
  <si>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</si>
  <si>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</si>
  <si>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</si>
  <si>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</si>
  <si>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</si>
  <si>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</si>
  <si>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</si>
  <si>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</si>
  <si>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</si>
  <si>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</si>
  <si>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</si>
  <si>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</si>
  <si>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</si>
  <si>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</si>
  <si>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</si>
  <si>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</si>
  <si>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</si>
  <si>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</si>
  <si>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</si>
  <si>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</si>
  <si>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</si>
  <si>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</si>
  <si>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</si>
  <si>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</si>
  <si>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</si>
  <si>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</si>
  <si>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</si>
  <si>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</si>
  <si>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</si>
  <si>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</si>
  <si>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</si>
  <si>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</si>
  <si>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</si>
  <si>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</si>
  <si>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</si>
  <si>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</si>
  <si>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</si>
  <si>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</si>
  <si>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</si>
  <si>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</si>
  <si>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</si>
  <si>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</si>
  <si>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</si>
  <si>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</si>
  <si>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</si>
  <si>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</si>
  <si>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</si>
  <si>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</si>
  <si>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</si>
  <si>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</si>
  <si>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</si>
  <si>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</si>
  <si>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</si>
  <si>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</si>
  <si>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</si>
  <si>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</si>
  <si>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</si>
  <si>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</si>
  <si>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</si>
  <si>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</si>
  <si>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</si>
  <si>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</si>
  <si>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</si>
  <si>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</si>
  <si>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</si>
  <si>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</si>
  <si>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</si>
  <si>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</si>
  <si>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</si>
  <si>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</si>
  <si>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</si>
  <si>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</si>
  <si>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</si>
  <si>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</si>
  <si>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</si>
  <si>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</si>
  <si>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</si>
  <si>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</si>
  <si>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</si>
  <si>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</si>
  <si>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</si>
  <si>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</si>
  <si>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</si>
  <si>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</si>
  <si>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</si>
  <si>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</si>
  <si>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</si>
  <si>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</si>
  <si>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</si>
  <si>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</si>
  <si>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</si>
  <si>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</si>
  <si>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</si>
  <si>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</si>
  <si>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</si>
  <si>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</si>
  <si>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</si>
  <si>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</si>
  <si>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</si>
  <si>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</si>
  <si>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</si>
  <si>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</si>
  <si>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</si>
  <si>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</si>
  <si>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</si>
  <si>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</si>
  <si>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</si>
  <si>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</si>
  <si>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</si>
  <si>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</si>
  <si>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</si>
  <si>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</si>
  <si>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</si>
  <si>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</si>
  <si>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</si>
  <si>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</si>
  <si>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</si>
  <si>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</si>
  <si>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</si>
  <si>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</si>
  <si>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</si>
  <si>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</si>
  <si>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</si>
  <si>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</si>
  <si>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</si>
  <si>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</si>
  <si>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</si>
  <si>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</si>
  <si>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</si>
  <si>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</si>
  <si>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</si>
  <si>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</si>
  <si>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</si>
  <si>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</si>
  <si>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</si>
  <si>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</si>
  <si>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</si>
  <si>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</si>
  <si>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</si>
  <si>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</si>
  <si>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</si>
  <si>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</si>
  <si>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</si>
  <si>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</si>
  <si>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</si>
  <si>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</si>
  <si>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</si>
  <si>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</si>
  <si>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</si>
  <si>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</si>
  <si>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</si>
  <si>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</si>
  <si>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</si>
  <si>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</si>
  <si>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</si>
  <si>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</si>
  <si>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</si>
  <si>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</si>
  <si>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</si>
  <si>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</si>
  <si>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</si>
  <si>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</si>
  <si>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</si>
  <si>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</si>
  <si>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</si>
  <si>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</si>
  <si>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</si>
  <si>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</si>
  <si>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</si>
  <si>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</si>
  <si>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</si>
  <si>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</si>
  <si>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</si>
  <si>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</si>
  <si>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</si>
  <si>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</si>
  <si>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</si>
  <si>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</si>
  <si>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</si>
  <si>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</si>
  <si>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</si>
  <si>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</si>
  <si>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</si>
  <si>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</si>
  <si>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</si>
  <si>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</si>
  <si>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</si>
  <si>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</si>
  <si>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</si>
  <si>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</si>
  <si>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</si>
  <si>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</si>
  <si>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</si>
  <si>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</si>
  <si>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</si>
  <si>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</si>
  <si>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</si>
  <si>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</si>
  <si>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</si>
  <si>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</si>
  <si>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</si>
  <si>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</si>
  <si>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</si>
  <si>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</si>
  <si>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</si>
  <si>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</si>
  <si>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</si>
  <si>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</si>
  <si>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</si>
  <si>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</si>
  <si>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</si>
  <si>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</si>
  <si>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</si>
  <si>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</si>
  <si>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</si>
  <si>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</si>
  <si>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</si>
  <si>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</si>
  <si>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</si>
  <si>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</si>
  <si>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</si>
  <si>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</si>
  <si>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</si>
  <si>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</si>
  <si>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</si>
  <si>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</si>
  <si>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</si>
  <si>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</si>
  <si>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</si>
  <si>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</si>
  <si>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</si>
  <si>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</si>
  <si>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</si>
  <si>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</si>
  <si>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</si>
  <si>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</si>
  <si>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</si>
  <si>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</si>
  <si>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</si>
  <si>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</si>
  <si>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</si>
  <si>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</si>
  <si>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</si>
  <si>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</si>
  <si>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</si>
  <si>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</si>
  <si>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</si>
  <si>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</si>
  <si>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</si>
  <si>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</si>
  <si>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</si>
  <si>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</si>
  <si>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</si>
  <si>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</si>
  <si>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</si>
  <si>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</si>
  <si>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</si>
  <si>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</si>
  <si>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</si>
  <si>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</si>
  <si>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</si>
  <si>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</si>
  <si>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</si>
  <si>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</si>
  <si>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</si>
  <si>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</si>
  <si>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</si>
  <si>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</si>
  <si>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</si>
  <si>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</si>
  <si>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</si>
  <si>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</si>
  <si>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</si>
  <si>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</si>
  <si>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</si>
  <si>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</si>
  <si>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</si>
  <si>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</si>
  <si>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</si>
  <si>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</si>
  <si>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</si>
  <si>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</si>
  <si>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</si>
  <si>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</si>
  <si>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</si>
  <si>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</si>
  <si>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</si>
  <si>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</si>
  <si>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</si>
  <si>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</si>
  <si>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</si>
  <si>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</si>
  <si>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</si>
  <si>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</si>
  <si>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</si>
  <si>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</si>
  <si>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</si>
  <si>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</si>
  <si>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</si>
  <si>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</si>
  <si>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</si>
  <si>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</si>
  <si>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</si>
  <si>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</si>
  <si>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</si>
  <si>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</si>
  <si>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</si>
  <si>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</si>
  <si>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</si>
  <si>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</si>
  <si>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</si>
  <si>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</si>
  <si>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</si>
  <si>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</si>
  <si>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</si>
  <si>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</si>
  <si>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</si>
  <si>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</si>
  <si>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</si>
  <si>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</si>
  <si>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</si>
  <si>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</si>
  <si>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</si>
  <si>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</si>
  <si>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</si>
  <si>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</si>
  <si>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</si>
  <si>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</si>
  <si>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</si>
  <si>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</si>
  <si>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</si>
  <si>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</si>
  <si>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</si>
  <si>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</si>
  <si>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</si>
  <si>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</si>
  <si>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</si>
  <si>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</si>
  <si>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</si>
  <si>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</si>
  <si>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</si>
  <si>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</si>
  <si>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</si>
  <si>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</si>
  <si>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</si>
  <si>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</si>
  <si>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</si>
  <si>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</si>
  <si>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</si>
  <si>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</si>
  <si>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</si>
  <si>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</si>
  <si>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</si>
  <si>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</si>
  <si>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</si>
  <si>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</si>
  <si>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</si>
  <si>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</si>
  <si>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</si>
  <si>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</si>
  <si>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</si>
  <si>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</si>
  <si>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</si>
  <si>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</si>
  <si>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</si>
  <si>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</si>
  <si>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</si>
  <si>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</si>
  <si>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</si>
  <si>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</si>
  <si>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</si>
  <si>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</si>
  <si>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</si>
  <si>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</si>
  <si>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</si>
  <si>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</si>
  <si>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</si>
  <si>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</si>
  <si>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</si>
  <si>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</si>
  <si>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</si>
  <si>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</si>
  <si>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</si>
  <si>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</si>
  <si>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</si>
  <si>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</si>
  <si>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</si>
  <si>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</si>
  <si>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</si>
  <si>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</si>
  <si>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</si>
  <si>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</si>
  <si>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</si>
  <si>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</si>
  <si>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</si>
  <si>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</si>
  <si>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</si>
  <si>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</si>
  <si>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</si>
  <si>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</si>
  <si>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</si>
  <si>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</si>
  <si>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</si>
  <si>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</si>
  <si>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</si>
  <si>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</si>
  <si>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</si>
  <si>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</si>
  <si>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</si>
  <si>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</si>
  <si>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</si>
  <si>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</si>
  <si>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</si>
  <si>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</si>
  <si>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</si>
  <si>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</si>
  <si>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</si>
  <si>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</si>
  <si>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</si>
  <si>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</si>
  <si>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</si>
  <si>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</si>
  <si>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</si>
  <si>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</si>
  <si>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</si>
  <si>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</si>
  <si>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</si>
  <si>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</si>
  <si>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</si>
  <si>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</si>
  <si>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</si>
  <si>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</si>
  <si>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</si>
  <si>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</si>
  <si>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</si>
  <si>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</si>
  <si>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</si>
  <si>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</si>
  <si>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</si>
  <si>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</si>
  <si>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</si>
  <si>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</si>
  <si>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</si>
  <si>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</si>
  <si>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</si>
  <si>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</si>
  <si>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</si>
  <si>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</si>
  <si>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</si>
  <si>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</si>
  <si>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</si>
  <si>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</si>
  <si>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</si>
  <si>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</si>
  <si>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</si>
  <si>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</si>
  <si>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</si>
  <si>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</si>
  <si>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</si>
  <si>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</si>
  <si>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</si>
  <si>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</si>
  <si>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</si>
  <si>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</si>
  <si>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</si>
  <si>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</si>
  <si>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</si>
  <si>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</si>
  <si>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</si>
  <si>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</si>
  <si>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</si>
  <si>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</si>
  <si>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</si>
  <si>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</si>
  <si>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</si>
  <si>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</si>
  <si>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</si>
  <si>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</si>
  <si>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</si>
  <si>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</si>
  <si>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</si>
  <si>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</si>
  <si>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</si>
  <si>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</si>
  <si>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</si>
  <si>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</si>
  <si>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</si>
  <si>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</si>
  <si>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</si>
  <si>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</si>
  <si>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</si>
  <si>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</si>
  <si>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</si>
  <si>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</si>
  <si>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</si>
  <si>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</si>
  <si>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</si>
  <si>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</si>
  <si>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</si>
  <si>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</si>
  <si>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</si>
  <si>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</si>
  <si>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</si>
  <si>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</si>
  <si>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</si>
  <si>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</si>
  <si>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</si>
  <si>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</si>
  <si>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</si>
  <si>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</si>
  <si>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</si>
  <si>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</si>
  <si>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</si>
  <si>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</si>
  <si>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</si>
  <si>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</si>
  <si>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</si>
  <si>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</si>
  <si>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</si>
  <si>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</si>
  <si>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</si>
  <si>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</si>
  <si>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</si>
  <si>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</si>
  <si>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</si>
  <si>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</si>
  <si>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</si>
  <si>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</si>
  <si>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</si>
  <si>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</si>
  <si>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</si>
  <si>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</si>
  <si>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</si>
  <si>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</si>
  <si>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</si>
  <si>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</si>
  <si>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</si>
  <si>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</si>
  <si>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</si>
  <si>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</si>
  <si>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</si>
  <si>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</si>
  <si>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</si>
  <si>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</si>
  <si>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</si>
  <si>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</si>
  <si>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</si>
  <si>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</si>
  <si>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</si>
  <si>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</si>
  <si>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</si>
  <si>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</si>
  <si>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</si>
  <si>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</si>
  <si>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</si>
  <si>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</si>
  <si>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</si>
  <si>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</si>
  <si>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</si>
  <si>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</si>
  <si>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</si>
  <si>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</si>
  <si>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</si>
  <si>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</si>
  <si>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</si>
  <si>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</si>
  <si>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</si>
  <si>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</si>
  <si>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</si>
  <si>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</si>
  <si>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</si>
  <si>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</si>
  <si>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</si>
  <si>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</si>
  <si>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</si>
  <si>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</si>
  <si>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</si>
  <si>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</si>
  <si>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</si>
  <si>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</si>
  <si>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</si>
  <si>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</si>
  <si>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</si>
  <si>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</si>
  <si>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</si>
  <si>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</si>
  <si>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</si>
  <si>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</si>
  <si>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</si>
  <si>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</si>
  <si>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</si>
  <si>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</si>
  <si>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</si>
  <si>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</si>
  <si>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</si>
  <si>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</si>
  <si>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</si>
  <si>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</si>
  <si>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</si>
  <si>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</si>
  <si>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</si>
  <si>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</si>
  <si>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</si>
  <si>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</si>
  <si>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</si>
  <si>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</si>
  <si>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</si>
  <si>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</si>
  <si>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</si>
  <si>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</si>
  <si>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</si>
  <si>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</si>
  <si>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</si>
  <si>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</si>
  <si>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</si>
  <si>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</si>
  <si>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</si>
  <si>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</si>
  <si>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</si>
  <si>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</si>
  <si>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</si>
  <si>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</si>
  <si>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</si>
  <si>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</si>
  <si>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</si>
  <si>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</si>
  <si>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</si>
  <si>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</si>
  <si>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</si>
  <si>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</si>
  <si>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</si>
  <si>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</si>
  <si>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</si>
  <si>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</si>
  <si>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</si>
  <si>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</si>
  <si>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</si>
  <si>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</si>
  <si>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</si>
  <si>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</si>
  <si>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</si>
  <si>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</si>
  <si>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</si>
  <si>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</si>
  <si>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</si>
  <si>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</si>
  <si>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</si>
  <si>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</si>
  <si>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</si>
  <si>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</si>
  <si>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</si>
  <si>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</si>
  <si>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</si>
  <si>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</si>
  <si>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</si>
  <si>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</si>
  <si>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</si>
  <si>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</si>
  <si>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</si>
  <si>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</si>
  <si>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</si>
  <si>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</si>
  <si>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</si>
  <si>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</si>
  <si>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</si>
  <si>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</si>
  <si>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</si>
  <si>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</si>
  <si>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</si>
  <si>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</si>
  <si>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</si>
  <si>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</si>
  <si>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</si>
  <si>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</si>
  <si>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</si>
  <si>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</si>
  <si>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</si>
  <si>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</si>
  <si>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</si>
  <si>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</si>
  <si>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</si>
  <si>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</si>
  <si>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</si>
  <si>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</si>
  <si>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</si>
  <si>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</si>
  <si>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</si>
  <si>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</si>
  <si>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</si>
  <si>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</si>
  <si>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</si>
  <si>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</si>
  <si>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</si>
  <si>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</si>
  <si>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</si>
  <si>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</si>
  <si>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</si>
  <si>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</si>
  <si>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</si>
  <si>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</si>
  <si>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</si>
  <si>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</si>
  <si>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</si>
  <si>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</si>
  <si>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</si>
  <si>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</si>
  <si>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</si>
  <si>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</si>
  <si>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</si>
  <si>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</si>
  <si>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</si>
  <si>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</si>
  <si>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</si>
  <si>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</si>
  <si>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</si>
  <si>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</si>
  <si>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</si>
  <si>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</si>
  <si>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</si>
  <si>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</si>
  <si>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</si>
  <si>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</si>
  <si>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</si>
  <si>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</si>
  <si>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</si>
  <si>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</si>
  <si>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</si>
  <si>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</si>
  <si>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</si>
  <si>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</si>
  <si>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</si>
  <si>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</si>
  <si>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</si>
  <si>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</si>
  <si>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</si>
  <si>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</si>
  <si>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</si>
  <si>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</si>
  <si>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</si>
  <si>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</si>
  <si>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</si>
  <si>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</si>
  <si>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</si>
  <si>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</si>
  <si>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</si>
  <si>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</si>
  <si>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</si>
  <si>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</si>
  <si>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</si>
  <si>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</si>
  <si>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</si>
  <si>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</si>
  <si>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</si>
  <si>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</si>
  <si>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</si>
  <si>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</si>
  <si>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</si>
  <si>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</si>
  <si>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</si>
  <si>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</si>
  <si>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</si>
  <si>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</si>
  <si>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</si>
  <si>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</si>
  <si>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</si>
  <si>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</si>
  <si>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</si>
  <si>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</si>
  <si>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</si>
  <si>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</si>
  <si>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</si>
  <si>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</si>
  <si>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</si>
  <si>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</si>
  <si>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</si>
  <si>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</si>
  <si>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</si>
  <si>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</si>
  <si>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</si>
  <si>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</si>
  <si>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</si>
  <si>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</si>
  <si>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</si>
  <si>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</si>
  <si>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</si>
  <si>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</si>
  <si>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</si>
  <si>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</si>
  <si>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</si>
  <si>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</si>
  <si>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</si>
  <si>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</si>
  <si>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</si>
  <si>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</si>
  <si>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</si>
  <si>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</si>
  <si>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</si>
  <si>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</si>
  <si>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</si>
  <si>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</si>
  <si>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</si>
  <si>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</si>
  <si>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</si>
  <si>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</si>
  <si>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</si>
  <si>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</si>
  <si>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</si>
  <si>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</si>
  <si>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</si>
  <si>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</si>
  <si>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</si>
  <si>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</si>
  <si>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</si>
  <si>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</si>
  <si>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</si>
  <si>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</si>
  <si>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</si>
  <si>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</si>
  <si>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</si>
  <si>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</si>
  <si>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</si>
  <si>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</si>
  <si>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</si>
  <si>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</si>
  <si>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</si>
  <si>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</si>
  <si>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</si>
  <si>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</si>
  <si>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</si>
  <si>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</si>
  <si>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</si>
  <si>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</si>
  <si>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</si>
  <si>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</si>
  <si>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</si>
  <si>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</si>
  <si>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</si>
  <si>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</si>
  <si>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</si>
  <si>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</si>
  <si>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</si>
  <si>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</si>
  <si>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</si>
  <si>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</si>
  <si>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</si>
  <si>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</si>
  <si>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</si>
  <si>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</si>
  <si>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</si>
  <si>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</si>
  <si>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</si>
  <si>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</si>
  <si>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</si>
  <si>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</si>
  <si>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</si>
  <si>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</si>
  <si>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</si>
  <si>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</si>
  <si>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</si>
  <si>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</si>
  <si>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</si>
  <si>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</si>
  <si>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</si>
  <si>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</si>
  <si>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</si>
  <si>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</si>
  <si>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</si>
  <si>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</si>
  <si>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</si>
  <si>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</si>
  <si>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</si>
  <si>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</si>
  <si>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</si>
  <si>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</si>
  <si>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</si>
  <si>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</si>
  <si>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</si>
  <si>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</si>
  <si>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</si>
  <si>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</si>
  <si>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</si>
  <si>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</si>
  <si>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</si>
  <si>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</si>
  <si>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</si>
  <si>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</si>
  <si>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</si>
  <si>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</si>
  <si>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</si>
  <si>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</si>
  <si>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</si>
  <si>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</si>
  <si>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</si>
  <si>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</si>
  <si>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</si>
  <si>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</si>
  <si>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</si>
  <si>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</si>
  <si>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</si>
  <si>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</si>
  <si>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</si>
  <si>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</si>
  <si>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</si>
  <si>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</si>
  <si>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</si>
  <si>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</si>
  <si>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</si>
  <si>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</si>
  <si>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</si>
  <si>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</si>
  <si>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</si>
  <si>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</si>
  <si>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</si>
  <si>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</si>
  <si>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</si>
  <si>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</si>
  <si>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</si>
  <si>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</si>
  <si>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</si>
  <si>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</si>
  <si>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</si>
  <si>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</si>
  <si>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</si>
  <si>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</si>
  <si>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</si>
  <si>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</si>
  <si>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</si>
  <si>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</si>
  <si>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</si>
  <si>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</si>
  <si>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</si>
  <si>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</si>
  <si>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</si>
  <si>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</si>
  <si>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</si>
  <si>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</si>
  <si>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</si>
  <si>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</si>
  <si>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</si>
  <si>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</si>
  <si>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</si>
  <si>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</si>
  <si>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</si>
  <si>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</si>
  <si>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</si>
  <si>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</si>
  <si>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</si>
  <si>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</si>
  <si>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</si>
  <si>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</si>
  <si>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</si>
  <si>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</si>
  <si>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</si>
  <si>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</si>
  <si>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</si>
  <si>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</si>
  <si>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</si>
  <si>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</si>
  <si>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</si>
  <si>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</si>
  <si>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</si>
  <si>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</si>
  <si>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</si>
  <si>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</si>
  <si>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</si>
  <si>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</si>
  <si>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</si>
  <si>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</si>
  <si>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</si>
  <si>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</si>
  <si>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</si>
  <si>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</si>
  <si>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</si>
  <si>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</si>
  <si>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</si>
  <si>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</si>
  <si>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</si>
  <si>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</si>
  <si>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</si>
  <si>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</si>
  <si>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</si>
  <si>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</si>
  <si>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</si>
  <si>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</si>
  <si>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</si>
  <si>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</si>
  <si>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</si>
  <si>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</si>
  <si>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</si>
  <si>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</si>
  <si>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</si>
  <si>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</si>
  <si>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</si>
  <si>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</si>
  <si>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</si>
  <si>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</si>
  <si>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</si>
  <si>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</si>
  <si>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</si>
  <si>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</si>
  <si>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</si>
  <si>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</si>
  <si>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</si>
  <si>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</si>
  <si>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</si>
  <si>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</si>
  <si>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</si>
  <si>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</si>
  <si>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</si>
  <si>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</si>
  <si>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</si>
  <si>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</si>
  <si>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</si>
  <si>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</si>
  <si>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</si>
  <si>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</si>
  <si>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</si>
  <si>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</si>
  <si>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</si>
  <si>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</si>
  <si>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</si>
  <si>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</si>
  <si>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</si>
  <si>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</si>
  <si>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</si>
  <si>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</si>
  <si>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</si>
  <si>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</si>
  <si>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</si>
  <si>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</si>
  <si>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</si>
  <si>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</si>
  <si>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</si>
  <si>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</si>
  <si>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</si>
  <si>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</si>
  <si>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</si>
  <si>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</si>
  <si>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</si>
  <si>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</si>
  <si>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</si>
  <si>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</si>
  <si>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</si>
  <si>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</si>
  <si>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</si>
  <si>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</si>
  <si>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</si>
  <si>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</si>
  <si>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</si>
  <si>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</si>
  <si>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</si>
  <si>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</si>
  <si>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</si>
  <si>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</si>
  <si>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</si>
  <si>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</si>
  <si>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</si>
  <si>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</si>
  <si>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</si>
  <si>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</si>
  <si>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</si>
  <si>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</si>
  <si>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</si>
  <si>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</si>
  <si>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</si>
  <si>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</si>
  <si>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</si>
  <si>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</si>
  <si>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</si>
  <si>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</si>
  <si>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</si>
  <si>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</si>
  <si>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</si>
  <si>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</si>
  <si>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</si>
  <si>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</si>
  <si>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</si>
  <si>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</si>
  <si>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</si>
  <si>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</si>
  <si>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</si>
  <si>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</si>
  <si>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</si>
  <si>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</si>
  <si>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</si>
  <si>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</si>
  <si>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</si>
  <si>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</si>
  <si>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</si>
  <si>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</si>
  <si>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</si>
  <si>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</si>
  <si>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</si>
  <si>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</si>
  <si>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</si>
  <si>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</si>
  <si>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</si>
  <si>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</si>
  <si>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</si>
  <si>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</si>
  <si>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</si>
  <si>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</si>
  <si>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</si>
  <si>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</si>
  <si>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</si>
  <si>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</si>
  <si>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</si>
  <si>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</si>
  <si>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</si>
  <si>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</si>
  <si>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</si>
  <si>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</si>
  <si>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</si>
  <si>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</si>
  <si>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</si>
  <si>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</si>
  <si>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</si>
  <si>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</si>
  <si>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</si>
  <si>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</si>
  <si>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</si>
  <si>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</si>
  <si>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</si>
  <si>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</si>
  <si>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</si>
  <si>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</si>
  <si>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</si>
  <si>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</si>
  <si>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</si>
  <si>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</si>
  <si>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</si>
  <si>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</si>
  <si>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</si>
  <si>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</si>
  <si>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</si>
  <si>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</si>
  <si>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</si>
  <si>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</si>
  <si>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</si>
  <si>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</si>
  <si>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</si>
  <si>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</si>
  <si>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</si>
  <si>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</si>
  <si>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</si>
  <si>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</si>
  <si>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</si>
  <si>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</si>
  <si>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</si>
  <si>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</si>
  <si>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</si>
  <si>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</si>
  <si>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</si>
  <si>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</si>
  <si>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</si>
  <si>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</si>
  <si>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</si>
  <si>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</si>
  <si>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</si>
  <si>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</si>
  <si>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</si>
  <si>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</si>
  <si>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</si>
  <si>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</si>
  <si>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</si>
  <si>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</si>
  <si>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</si>
  <si>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</si>
  <si>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</si>
  <si>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</si>
  <si>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</si>
  <si>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</si>
  <si>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</si>
  <si>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</si>
  <si>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</si>
  <si>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</si>
  <si>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</si>
  <si>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</si>
  <si>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</si>
  <si>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</si>
  <si>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</si>
  <si>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</si>
  <si>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</si>
  <si>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</si>
  <si>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</si>
  <si>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</si>
  <si>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</si>
  <si>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</si>
  <si>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</si>
  <si>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</si>
  <si>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</si>
  <si>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</si>
  <si>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</si>
  <si>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</si>
  <si>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</si>
  <si>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</si>
  <si>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</si>
  <si>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</si>
  <si>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</si>
  <si>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</si>
  <si>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</si>
  <si>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</si>
  <si>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</si>
  <si>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</si>
  <si>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</si>
  <si>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</si>
  <si>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</si>
  <si>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</si>
  <si>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</si>
  <si>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</si>
  <si>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</si>
  <si>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</si>
  <si>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</si>
  <si>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</si>
  <si>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</si>
  <si>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</si>
  <si>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</si>
  <si>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</si>
  <si>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</si>
  <si>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</si>
  <si>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</si>
  <si>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</si>
  <si>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</si>
  <si>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</si>
  <si>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</si>
  <si>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</si>
  <si>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</si>
  <si>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</si>
  <si>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</si>
  <si>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</si>
  <si>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</si>
  <si>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</si>
  <si>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</si>
  <si>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</si>
  <si>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</si>
  <si>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</si>
  <si>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</si>
  <si>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</si>
  <si>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</si>
  <si>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</si>
  <si>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</si>
  <si>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</si>
  <si>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</si>
  <si>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</si>
  <si>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</si>
  <si>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</si>
  <si>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</si>
  <si>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</si>
  <si>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</si>
  <si>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</si>
  <si>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</si>
  <si>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</si>
  <si>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</si>
  <si>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</si>
  <si>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</si>
  <si>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</si>
  <si>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</si>
  <si>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</si>
  <si>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</si>
  <si>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</si>
  <si>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</si>
  <si>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</si>
  <si>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</si>
  <si>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</si>
  <si>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</si>
  <si>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</si>
  <si>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</si>
  <si>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</si>
  <si>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</si>
  <si>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</si>
  <si>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</si>
  <si>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</si>
  <si>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</si>
  <si>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</si>
  <si>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</si>
  <si>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</si>
  <si>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</si>
  <si>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</si>
  <si>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</si>
  <si>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</si>
  <si>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</si>
  <si>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</si>
  <si>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</si>
  <si>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</si>
  <si>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</si>
  <si>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</si>
  <si>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</si>
  <si>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</si>
  <si>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</si>
  <si>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</si>
  <si>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</si>
  <si>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</si>
  <si>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</si>
  <si>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</si>
  <si>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</si>
  <si>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</si>
  <si>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</si>
  <si>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</si>
  <si>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</si>
  <si>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</si>
  <si>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</si>
  <si>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</si>
  <si>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</si>
  <si>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</si>
  <si>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</si>
  <si>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</si>
  <si>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</si>
  <si>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</si>
  <si>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</si>
  <si>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</si>
  <si>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</si>
  <si>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</si>
  <si>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</si>
  <si>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</si>
  <si>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</si>
  <si>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</si>
  <si>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</si>
  <si>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</si>
  <si>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</si>
  <si>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</si>
  <si>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</si>
  <si>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</si>
  <si>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</si>
  <si>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</si>
  <si>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</si>
  <si>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</si>
  <si>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</si>
  <si>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</si>
  <si>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</si>
  <si>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</si>
  <si>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</si>
  <si>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</si>
  <si>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</si>
  <si>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</si>
  <si>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</si>
  <si>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</si>
  <si>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</si>
  <si>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</si>
  <si>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</si>
  <si>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</si>
  <si>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</si>
  <si>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</si>
  <si>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</si>
  <si>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</si>
  <si>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</si>
  <si>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</si>
  <si>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</si>
  <si>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</si>
  <si>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</si>
  <si>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</si>
  <si>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</si>
  <si>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</si>
  <si>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</si>
  <si>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</si>
  <si>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</si>
  <si>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</si>
  <si>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</si>
  <si>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</si>
  <si>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</si>
  <si>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</si>
  <si>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</si>
  <si>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</si>
  <si>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</si>
  <si>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</si>
  <si>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</si>
  <si>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</si>
  <si>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</si>
  <si>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</si>
  <si>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</si>
  <si>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</si>
  <si>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</si>
  <si>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</si>
  <si>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</si>
  <si>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</si>
  <si>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</si>
  <si>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</si>
  <si>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</si>
  <si>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</si>
  <si>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</si>
  <si>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</si>
  <si>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</si>
  <si>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</si>
  <si>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</si>
  <si>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</si>
  <si>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</si>
  <si>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</si>
  <si>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</si>
  <si>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</si>
  <si>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</si>
  <si>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</si>
  <si>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</si>
  <si>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</si>
  <si>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</si>
  <si>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</si>
  <si>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</si>
  <si>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</si>
  <si>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</si>
  <si>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</si>
  <si>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</si>
  <si>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</si>
  <si>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</si>
  <si>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</si>
  <si>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</si>
  <si>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</si>
  <si>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</si>
  <si>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</si>
  <si>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</si>
  <si>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</si>
  <si>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</si>
  <si>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</si>
  <si>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</si>
  <si>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</si>
  <si>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</si>
  <si>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</si>
  <si>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</si>
  <si>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</si>
  <si>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</si>
  <si>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</si>
  <si>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</si>
  <si>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</si>
  <si>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</si>
  <si>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</si>
  <si>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</si>
  <si>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</si>
  <si>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</si>
  <si>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</si>
  <si>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</si>
  <si>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</si>
  <si>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</si>
  <si>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</si>
  <si>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</si>
  <si>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</si>
  <si>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</si>
  <si>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</si>
  <si>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</si>
  <si>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</si>
  <si>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</si>
  <si>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</si>
  <si>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</si>
  <si>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</si>
  <si>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</si>
  <si>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</si>
  <si>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</si>
  <si>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</si>
  <si>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</si>
  <si>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</si>
  <si>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</si>
  <si>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</si>
  <si>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</si>
  <si>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</si>
  <si>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</si>
  <si>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</si>
  <si>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</si>
  <si>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</si>
  <si>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</si>
  <si>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</si>
  <si>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</si>
  <si>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</si>
  <si>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</si>
  <si>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</si>
  <si>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</si>
  <si>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</si>
  <si>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</si>
  <si>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</si>
  <si>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</si>
  <si>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</si>
  <si>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</si>
  <si>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</si>
  <si>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</si>
  <si>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</si>
  <si>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</si>
  <si>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</si>
  <si>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</si>
  <si>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</si>
  <si>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</si>
  <si>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</si>
  <si>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</si>
  <si>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</si>
  <si>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</si>
  <si>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</si>
  <si>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</si>
  <si>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</si>
  <si>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</si>
  <si>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</si>
  <si>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</si>
  <si>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</si>
  <si>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</si>
  <si>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</si>
  <si>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</si>
  <si>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</si>
  <si>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</si>
  <si>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</si>
  <si>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</si>
  <si>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</si>
  <si>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</si>
  <si>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</si>
  <si>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</si>
  <si>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</si>
  <si>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</si>
  <si>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</si>
  <si>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</si>
  <si>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</si>
  <si>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</si>
  <si>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</si>
  <si>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</si>
  <si>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</si>
  <si>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</si>
  <si>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</si>
  <si>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</si>
  <si>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</si>
  <si>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</si>
  <si>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</si>
  <si>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</si>
  <si>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</si>
  <si>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</si>
  <si>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</si>
  <si>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</si>
  <si>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</si>
  <si>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</si>
  <si>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</si>
  <si>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</si>
  <si>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</si>
  <si>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</si>
  <si>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</si>
  <si>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</si>
  <si>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</si>
  <si>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</si>
  <si>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</si>
  <si>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</si>
  <si>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</si>
  <si>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</si>
  <si>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</si>
  <si>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</si>
  <si>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</si>
  <si>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</si>
  <si>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</si>
  <si>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</si>
  <si>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</si>
  <si>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</si>
  <si>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</si>
  <si>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</si>
  <si>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</si>
  <si>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</si>
  <si>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</si>
  <si>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</si>
  <si>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</si>
  <si>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</si>
  <si>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</si>
  <si>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</si>
  <si>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</si>
  <si>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</si>
  <si>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</si>
  <si>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</si>
  <si>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</si>
  <si>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</si>
  <si>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</si>
  <si>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</si>
  <si>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</si>
  <si>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</si>
  <si>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</si>
  <si>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</si>
  <si>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</si>
  <si>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</si>
  <si>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</si>
  <si>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</si>
  <si>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</si>
  <si>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</si>
  <si>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</si>
  <si>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</si>
  <si>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</si>
  <si>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</si>
  <si>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</si>
  <si>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</si>
  <si>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</si>
  <si>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</si>
  <si>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</si>
  <si>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</si>
  <si>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</si>
  <si>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</si>
  <si>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</si>
  <si>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</si>
  <si>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</si>
  <si>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</si>
  <si>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</si>
  <si>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</si>
  <si>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</si>
  <si>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</si>
  <si>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</si>
  <si>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</si>
  <si>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</si>
  <si>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</si>
  <si>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</si>
  <si>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</si>
  <si>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</si>
  <si>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</si>
  <si>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</si>
  <si>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</si>
  <si>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</si>
  <si>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</si>
  <si>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</si>
  <si>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</si>
  <si>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</si>
  <si>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</si>
  <si>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</si>
  <si>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</si>
  <si>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</si>
  <si>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</si>
  <si>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</si>
  <si>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</si>
  <si>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</si>
  <si>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</si>
  <si>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</si>
  <si>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</si>
  <si>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</si>
  <si>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</si>
  <si>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</si>
  <si>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</si>
  <si>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</si>
  <si>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</si>
  <si>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</si>
  <si>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</si>
  <si>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</si>
  <si>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</si>
  <si>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</si>
  <si>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</si>
  <si>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</si>
  <si>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</si>
  <si>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</si>
  <si>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</si>
  <si>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</si>
  <si>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</si>
  <si>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</si>
  <si>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</si>
  <si>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</si>
  <si>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</si>
  <si>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</si>
  <si>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</si>
  <si>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</si>
  <si>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</si>
  <si>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</si>
  <si>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</si>
  <si>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</si>
  <si>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</si>
  <si>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</si>
  <si>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</si>
  <si>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</si>
  <si>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</si>
  <si>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</si>
  <si>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</si>
  <si>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</si>
  <si>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</si>
  <si>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</si>
  <si>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</si>
  <si>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</si>
  <si>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</si>
  <si>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</si>
  <si>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</si>
  <si>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</si>
  <si>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</si>
  <si>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</si>
  <si>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</si>
  <si>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</si>
  <si>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</si>
  <si>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</si>
  <si>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</si>
  <si>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</si>
  <si>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</si>
  <si>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</si>
  <si>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</si>
  <si>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</si>
  <si>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</si>
  <si>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</si>
  <si>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</si>
  <si>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</si>
  <si>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</si>
  <si>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</si>
  <si>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</si>
  <si>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</si>
  <si>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</si>
  <si>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</si>
  <si>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</si>
  <si>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</si>
  <si>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</si>
  <si>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</si>
  <si>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</si>
  <si>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</si>
  <si>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</si>
  <si>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</si>
  <si>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</si>
  <si>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</si>
  <si>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</si>
  <si>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</si>
  <si>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</si>
  <si>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</si>
  <si>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</si>
  <si>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</si>
  <si>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</si>
  <si>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</si>
  <si>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</si>
  <si>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</si>
  <si>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</si>
  <si>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</si>
  <si>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</si>
  <si>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</si>
  <si>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</si>
  <si>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</si>
  <si>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</si>
  <si>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</si>
  <si>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</si>
  <si>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</si>
  <si>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</si>
  <si>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</si>
  <si>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</si>
  <si>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</si>
  <si>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</si>
  <si>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</si>
  <si>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</si>
  <si>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</si>
  <si>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</si>
  <si>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</si>
  <si>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</si>
  <si>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</si>
  <si>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</si>
  <si>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</si>
  <si>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</si>
  <si>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</si>
  <si>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</si>
  <si>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</si>
  <si>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</si>
  <si>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</si>
  <si>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</si>
  <si>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</si>
  <si>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</si>
  <si>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</si>
  <si>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</si>
  <si>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</si>
  <si>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</si>
  <si>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</si>
  <si>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</si>
  <si>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</si>
  <si>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</si>
  <si>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</si>
  <si>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</si>
  <si>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</si>
  <si>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</si>
  <si>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</si>
  <si>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</si>
  <si>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</si>
  <si>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</si>
  <si>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</si>
  <si>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</si>
  <si>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</si>
  <si>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</si>
  <si>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</si>
  <si>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</si>
  <si>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</si>
  <si>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</si>
  <si>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</si>
  <si>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</si>
  <si>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</si>
  <si>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</si>
  <si>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</si>
  <si>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</si>
  <si>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</si>
  <si>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</si>
  <si>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</si>
  <si>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</si>
  <si>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</si>
  <si>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</si>
  <si>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</si>
  <si>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</si>
  <si>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</si>
  <si>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</si>
  <si>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</si>
  <si>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</si>
  <si>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</si>
  <si>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</si>
  <si>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</si>
  <si>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</si>
  <si>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</si>
  <si>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</si>
  <si>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</si>
  <si>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</si>
  <si>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</si>
  <si>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</si>
  <si>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</si>
  <si>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</si>
  <si>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</si>
  <si>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</si>
  <si>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</si>
  <si>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</si>
  <si>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</si>
  <si>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</si>
  <si>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</si>
  <si>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</si>
  <si>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</si>
  <si>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</si>
  <si>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</si>
  <si>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</si>
  <si>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</si>
  <si>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</si>
  <si>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</si>
  <si>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</si>
  <si>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</si>
  <si>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</si>
  <si>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</si>
  <si>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</si>
  <si>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</si>
  <si>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</si>
  <si>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</si>
  <si>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</si>
  <si>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</si>
  <si>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</si>
  <si>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</si>
  <si>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</si>
  <si>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</si>
  <si>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</si>
  <si>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</si>
  <si>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</si>
  <si>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</si>
  <si>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</si>
  <si>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</si>
  <si>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</si>
  <si>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</si>
  <si>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</si>
  <si>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</si>
  <si>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</si>
  <si>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</si>
  <si>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</si>
  <si>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</si>
  <si>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</si>
  <si>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</si>
  <si>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</si>
  <si>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</si>
  <si>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</si>
  <si>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</si>
  <si>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</si>
  <si>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</si>
  <si>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</si>
  <si>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</si>
  <si>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</si>
  <si>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</si>
  <si>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</si>
  <si>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</si>
  <si>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</si>
  <si>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</si>
  <si>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</si>
  <si>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</si>
  <si>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</si>
  <si>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</si>
  <si>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</si>
  <si>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</si>
  <si>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</si>
  <si>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</si>
  <si>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</si>
  <si>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</si>
  <si>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</si>
  <si>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</si>
  <si>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</si>
  <si>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</si>
  <si>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</si>
  <si>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</si>
  <si>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</si>
  <si>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</si>
  <si>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</si>
  <si>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</si>
  <si>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</si>
  <si>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</si>
  <si>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</si>
  <si>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</si>
  <si>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</si>
  <si>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</si>
  <si>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</si>
  <si>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</si>
  <si>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</si>
  <si>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</si>
  <si>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</si>
  <si>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</si>
  <si>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</si>
  <si>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</si>
  <si>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</si>
  <si>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</si>
  <si>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</si>
  <si>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</si>
  <si>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</si>
  <si>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</si>
  <si>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</si>
  <si>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</si>
  <si>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</si>
  <si>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</si>
  <si>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</si>
  <si>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</si>
  <si>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</si>
  <si>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</si>
  <si>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</si>
  <si>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</si>
  <si>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</si>
  <si>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</si>
  <si>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</si>
  <si>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</si>
  <si>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</si>
  <si>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</si>
  <si>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</si>
  <si>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</si>
  <si>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</si>
  <si>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</si>
  <si>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</si>
  <si>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</si>
  <si>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</si>
  <si>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</si>
  <si>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</si>
  <si>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</si>
  <si>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</si>
  <si>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</si>
  <si>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</si>
  <si>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</si>
  <si>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</si>
  <si>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</si>
  <si>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</si>
  <si>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</si>
  <si>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</si>
  <si>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</si>
  <si>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</si>
  <si>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</si>
  <si>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</si>
  <si>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</si>
  <si>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</si>
  <si>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</si>
  <si>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</si>
  <si>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</si>
  <si>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</si>
  <si>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</si>
  <si>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</si>
  <si>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</si>
  <si>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</si>
  <si>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</si>
  <si>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</si>
  <si>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</si>
  <si>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</si>
  <si>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</si>
  <si>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</si>
  <si>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</si>
  <si>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</si>
  <si>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</si>
  <si>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</si>
  <si>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</si>
  <si>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</si>
  <si>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</si>
  <si>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</si>
  <si>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</si>
  <si>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</si>
  <si>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</si>
  <si>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</si>
  <si>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</si>
  <si>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</si>
  <si>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</si>
  <si>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</si>
  <si>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</si>
  <si>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</si>
  <si>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</si>
  <si>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</si>
  <si>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</si>
  <si>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</si>
  <si>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</si>
  <si>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</si>
  <si>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</si>
  <si>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</si>
  <si>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</si>
  <si>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</si>
  <si>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</si>
  <si>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</si>
  <si>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</si>
  <si>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</si>
  <si>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</si>
  <si>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</si>
  <si>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</si>
  <si>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</si>
  <si>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</si>
  <si>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</si>
  <si>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</si>
  <si>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</si>
  <si>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</si>
  <si>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</si>
  <si>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</si>
  <si>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</si>
  <si>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</si>
  <si>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</si>
  <si>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</si>
  <si>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</si>
  <si>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</si>
  <si>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</si>
  <si>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</si>
  <si>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</si>
  <si>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</si>
  <si>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</si>
  <si>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</si>
  <si>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</si>
  <si>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</si>
  <si>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</si>
  <si>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</si>
  <si>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</si>
  <si>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</si>
  <si>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</si>
  <si>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</si>
  <si>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</si>
  <si>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</si>
  <si>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</si>
  <si>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</si>
  <si>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</si>
  <si>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</si>
  <si>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</si>
  <si>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</si>
  <si>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</si>
  <si>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</si>
  <si>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</si>
  <si>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</si>
  <si>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</si>
  <si>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</si>
  <si>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</si>
  <si>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</si>
  <si>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</si>
  <si>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</si>
  <si>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</si>
  <si>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</si>
  <si>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</si>
  <si>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</si>
  <si>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</si>
  <si>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</si>
  <si>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</si>
  <si>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</si>
  <si>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</si>
  <si>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</si>
  <si>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</si>
  <si>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</si>
  <si>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</si>
  <si>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</si>
  <si>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</si>
  <si>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</si>
  <si>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</si>
  <si>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</si>
  <si>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</si>
  <si>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</si>
  <si>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</si>
  <si>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</si>
  <si>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</si>
  <si>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</si>
  <si>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</si>
  <si>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</si>
  <si>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</si>
  <si>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</si>
  <si>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</si>
  <si>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</si>
  <si>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</si>
  <si>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</si>
  <si>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</si>
  <si>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</si>
  <si>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</si>
  <si>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</si>
  <si>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</si>
  <si>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</si>
  <si>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</si>
  <si>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</si>
  <si>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</si>
  <si>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</si>
  <si>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</si>
  <si>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</si>
  <si>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</si>
  <si>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</si>
  <si>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</si>
  <si>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</si>
  <si>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</si>
  <si>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</si>
  <si>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</si>
  <si>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</si>
  <si>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</si>
  <si>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</si>
  <si>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</si>
  <si>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</si>
  <si>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</si>
  <si>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</si>
  <si>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</si>
  <si>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</si>
  <si>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</si>
  <si>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</si>
  <si>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</si>
  <si>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</si>
  <si>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</si>
  <si>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</si>
  <si>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</si>
  <si>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</si>
  <si>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</si>
  <si>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</si>
  <si>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</si>
  <si>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</si>
  <si>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</si>
  <si>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</si>
  <si>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</si>
  <si>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</si>
  <si>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</si>
  <si>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</si>
  <si>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</si>
  <si>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</si>
  <si>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</si>
  <si>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</si>
  <si>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</si>
  <si>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</si>
  <si>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</si>
  <si>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</si>
  <si>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</si>
  <si>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</si>
  <si>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</si>
  <si>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</si>
  <si>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</si>
  <si>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</si>
  <si>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</si>
  <si>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</si>
  <si>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</si>
  <si>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</si>
  <si>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</si>
  <si>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</si>
  <si>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</si>
  <si>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</si>
  <si>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</si>
  <si>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</si>
  <si>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</si>
  <si>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</si>
  <si>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</si>
  <si>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</si>
  <si>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</si>
  <si>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</si>
  <si>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</si>
  <si>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</si>
  <si>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</si>
  <si>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</si>
  <si>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</si>
  <si>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</si>
  <si>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</si>
  <si>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</si>
  <si>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</si>
  <si>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</si>
  <si>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</si>
  <si>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</si>
  <si>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</si>
  <si>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</si>
  <si>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</si>
  <si>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</si>
  <si>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</si>
  <si>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</si>
  <si>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</si>
  <si>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</si>
  <si>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</si>
  <si>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</si>
  <si>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</si>
  <si>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</si>
  <si>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</si>
  <si>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</si>
  <si>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</si>
  <si>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</si>
  <si>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</si>
  <si>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</si>
  <si>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</si>
  <si>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</si>
  <si>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</si>
  <si>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</si>
  <si>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</si>
  <si>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</si>
  <si>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</si>
  <si>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</si>
  <si>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</si>
  <si>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</si>
  <si>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</si>
  <si>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</si>
  <si>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</si>
  <si>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</si>
  <si>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</si>
  <si>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</si>
  <si>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</si>
  <si>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</si>
  <si>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</si>
  <si>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</si>
  <si>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</si>
  <si>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</si>
  <si>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</si>
  <si>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</si>
  <si>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</si>
  <si>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</si>
  <si>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</si>
  <si>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</si>
  <si>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</si>
  <si>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</si>
  <si>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</si>
  <si>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</si>
  <si>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</si>
  <si>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</si>
  <si>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</si>
  <si>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</si>
  <si>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</si>
  <si>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</si>
  <si>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</si>
  <si>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</si>
  <si>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</si>
  <si>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</si>
  <si>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</si>
  <si>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</si>
  <si>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</si>
  <si>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</si>
  <si>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</si>
  <si>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</si>
  <si>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</si>
  <si>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</si>
  <si>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</si>
  <si>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</si>
  <si>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</si>
  <si>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</si>
  <si>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</si>
  <si>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</si>
  <si>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</si>
  <si>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</si>
  <si>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</si>
  <si>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</si>
  <si>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</si>
  <si>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</si>
  <si>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</si>
  <si>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</si>
  <si>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</si>
  <si>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</si>
  <si>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</si>
  <si>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</si>
  <si>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</si>
  <si>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</si>
  <si>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</si>
  <si>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</si>
  <si>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</si>
  <si>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</si>
  <si>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</si>
  <si>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</si>
  <si>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</si>
  <si>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</si>
  <si>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</si>
  <si>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</si>
  <si>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</si>
  <si>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</si>
  <si>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</si>
  <si>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</si>
  <si>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</si>
  <si>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</si>
  <si>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</si>
  <si>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</si>
  <si>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</si>
  <si>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</si>
  <si>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</si>
  <si>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</si>
  <si>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</si>
  <si>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</si>
  <si>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</si>
  <si>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</si>
  <si>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</si>
  <si>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</si>
  <si>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</si>
  <si>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</si>
  <si>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</si>
  <si>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</si>
  <si>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</si>
  <si>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</si>
  <si>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</si>
  <si>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</si>
  <si>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</si>
  <si>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</si>
  <si>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</si>
  <si>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</si>
  <si>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</si>
  <si>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</si>
  <si>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</si>
  <si>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</si>
  <si>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</si>
  <si>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</si>
  <si>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</si>
  <si>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</si>
  <si>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</si>
  <si>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</si>
  <si>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</si>
  <si>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</si>
  <si>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</si>
  <si>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</si>
  <si>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</si>
  <si>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</si>
  <si>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</si>
  <si>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</si>
  <si>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</si>
  <si>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</si>
  <si>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</si>
  <si>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</si>
  <si>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</si>
  <si>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</si>
  <si>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</si>
  <si>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</si>
  <si>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</si>
  <si>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</si>
  <si>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</si>
  <si>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</si>
  <si>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</si>
  <si>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</si>
  <si>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</si>
  <si>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</si>
  <si>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</si>
  <si>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</si>
  <si>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</si>
  <si>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</si>
  <si>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</si>
  <si>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</si>
  <si>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</si>
  <si>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</si>
  <si>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</si>
  <si>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</si>
  <si>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</si>
  <si>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</si>
  <si>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</si>
  <si>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</si>
  <si>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</si>
  <si>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</si>
  <si>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</si>
  <si>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</si>
  <si>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</si>
  <si>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</si>
  <si>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</si>
  <si>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</si>
  <si>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</si>
  <si>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</si>
  <si>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</si>
  <si>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</si>
  <si>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</si>
  <si>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</si>
  <si>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</si>
  <si>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</si>
  <si>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</si>
  <si>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</si>
  <si>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</si>
  <si>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</si>
  <si>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</si>
  <si>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</si>
  <si>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</si>
  <si>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</si>
  <si>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</si>
  <si>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</si>
  <si>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</si>
  <si>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</si>
  <si>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</si>
  <si>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</si>
  <si>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</si>
  <si>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</si>
  <si>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</si>
  <si>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</si>
  <si>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</si>
  <si>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</si>
  <si>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</si>
  <si>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</si>
  <si>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</si>
  <si>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</si>
  <si>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</si>
  <si>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</si>
  <si>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</si>
  <si>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</si>
  <si>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</si>
  <si>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</si>
  <si>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</si>
  <si>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</si>
  <si>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</si>
  <si>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</si>
  <si>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</si>
  <si>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</si>
  <si>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</si>
  <si>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</si>
  <si>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</si>
  <si>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</si>
  <si>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</si>
  <si>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</si>
  <si>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</si>
  <si>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</si>
  <si>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</si>
  <si>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</si>
  <si>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</si>
  <si>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</si>
  <si>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</si>
  <si>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</si>
  <si>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</si>
  <si>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</si>
  <si>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</si>
  <si>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</si>
  <si>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</si>
  <si>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</si>
  <si>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</si>
  <si>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</si>
  <si>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</si>
  <si>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</si>
  <si>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</si>
  <si>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</si>
  <si>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</si>
  <si>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</si>
  <si>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</si>
  <si>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</si>
  <si>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</si>
  <si>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</si>
  <si>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</si>
  <si>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</si>
  <si>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</si>
  <si>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</si>
  <si>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</si>
  <si>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</si>
  <si>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</si>
  <si>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</si>
  <si>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</si>
  <si>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</si>
  <si>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</si>
  <si>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</si>
  <si>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</si>
  <si>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</si>
  <si>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</si>
  <si>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</si>
  <si>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</si>
  <si>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</si>
  <si>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</si>
  <si>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</si>
  <si>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</si>
  <si>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</si>
  <si>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</si>
  <si>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</si>
  <si>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</si>
  <si>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</si>
  <si>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</si>
  <si>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</si>
  <si>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</si>
  <si>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</si>
  <si>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</si>
  <si>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</si>
  <si>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</si>
  <si>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</si>
  <si>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</si>
  <si>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</si>
  <si>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</si>
  <si>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</si>
  <si>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</si>
  <si>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</si>
  <si>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</si>
  <si>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</si>
  <si>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</si>
  <si>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</si>
  <si>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</si>
  <si>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</si>
  <si>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</si>
  <si>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</si>
  <si>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</si>
  <si>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</si>
  <si>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</si>
  <si>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</si>
  <si>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</si>
  <si>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</si>
  <si>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</si>
  <si>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</si>
  <si>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</si>
  <si>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</si>
  <si>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</si>
  <si>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</si>
  <si>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</si>
  <si>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</si>
  <si>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</si>
  <si>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</si>
  <si>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</si>
  <si>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</si>
  <si>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</si>
  <si>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</si>
  <si>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</si>
  <si>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</si>
  <si>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</si>
  <si>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</si>
  <si>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</si>
  <si>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</si>
  <si>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</si>
  <si>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</si>
  <si>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</si>
  <si>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</si>
  <si>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</si>
  <si>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</si>
  <si>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</si>
  <si>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</si>
  <si>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</si>
  <si>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</si>
  <si>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</si>
  <si>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</si>
  <si>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</si>
  <si>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</si>
  <si>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</si>
  <si>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</si>
  <si>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</si>
  <si>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</si>
  <si>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</si>
  <si>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</si>
  <si>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</si>
  <si>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</si>
  <si>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</si>
  <si>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</si>
  <si>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</si>
  <si>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</si>
  <si>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</si>
  <si>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</si>
  <si>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</si>
  <si>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</si>
  <si>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</si>
  <si>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</si>
  <si>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</si>
  <si>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</si>
  <si>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</si>
  <si>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</si>
  <si>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</si>
  <si>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</si>
  <si>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</si>
  <si>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</si>
  <si>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</si>
  <si>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</si>
  <si>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</si>
  <si>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</si>
  <si>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</si>
  <si>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</si>
  <si>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</si>
  <si>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</si>
  <si>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</si>
  <si>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</si>
  <si>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</si>
  <si>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</si>
  <si>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</si>
  <si>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</si>
  <si>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</si>
  <si>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</si>
  <si>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</si>
  <si>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</si>
  <si>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</si>
  <si>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</si>
  <si>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</si>
  <si>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</si>
  <si>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</si>
  <si>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</si>
  <si>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</si>
  <si>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</si>
  <si>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</si>
  <si>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</si>
  <si>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</si>
  <si>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</si>
  <si>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</si>
  <si>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</si>
  <si>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</si>
  <si>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</si>
  <si>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</si>
  <si>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</si>
  <si>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</si>
  <si>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</si>
  <si>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</si>
  <si>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</si>
  <si>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</si>
  <si>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</si>
  <si>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</si>
  <si>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</si>
  <si>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</si>
  <si>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</si>
  <si>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</si>
  <si>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</si>
  <si>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</si>
  <si>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</si>
  <si>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</si>
  <si>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</si>
  <si>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</si>
  <si>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</si>
  <si>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</si>
  <si>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</si>
  <si>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</si>
  <si>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</si>
  <si>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</si>
  <si>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</si>
  <si>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</si>
  <si>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</si>
  <si>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</si>
  <si>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</si>
  <si>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</si>
  <si>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</si>
  <si>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</si>
  <si>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</si>
  <si>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</si>
  <si>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</si>
  <si>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</si>
  <si>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</si>
  <si>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</si>
  <si>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</si>
  <si>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</si>
  <si>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</si>
  <si>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</si>
  <si>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</si>
  <si>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</si>
  <si>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</si>
  <si>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</si>
  <si>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</si>
  <si>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</si>
  <si>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</si>
  <si>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</si>
  <si>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</si>
  <si>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</si>
  <si>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</si>
  <si>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</si>
  <si>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</si>
  <si>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</si>
  <si>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</si>
  <si>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</si>
  <si>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</si>
  <si>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</si>
  <si>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</si>
  <si>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</si>
  <si>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</si>
  <si>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</si>
  <si>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</si>
  <si>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</si>
  <si>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</si>
  <si>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</si>
  <si>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</si>
  <si>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</si>
  <si>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</si>
  <si>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</si>
  <si>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</si>
  <si>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</si>
  <si>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</si>
  <si>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</si>
  <si>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</si>
  <si>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</si>
  <si>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</si>
  <si>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</si>
  <si>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</si>
  <si>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</si>
  <si>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</si>
  <si>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</si>
  <si>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</si>
  <si>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</si>
  <si>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</si>
  <si>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</si>
  <si>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</si>
  <si>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</si>
  <si>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</si>
  <si>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</si>
  <si>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</si>
  <si>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</si>
  <si>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</si>
  <si>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</si>
  <si>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</si>
  <si>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</si>
  <si>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</si>
  <si>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</si>
  <si>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</si>
  <si>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</si>
  <si>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</si>
  <si>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</si>
  <si>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</si>
  <si>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</si>
  <si>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</si>
  <si>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</si>
  <si>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</si>
  <si>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</si>
  <si>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</si>
  <si>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</si>
  <si>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</si>
  <si>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</si>
  <si>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</si>
  <si>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</si>
  <si>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</si>
  <si>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</si>
  <si>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</si>
  <si>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</si>
  <si>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</si>
  <si>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</si>
  <si>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</si>
  <si>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</si>
  <si>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</si>
  <si>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</si>
  <si>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</si>
  <si>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</si>
  <si>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</si>
  <si>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</si>
  <si>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</si>
  <si>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</si>
  <si>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</si>
  <si>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</si>
  <si>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</si>
  <si>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</si>
  <si>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</si>
  <si>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</si>
  <si>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</si>
  <si>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</si>
  <si>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</si>
  <si>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</si>
  <si>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</si>
  <si>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</si>
  <si>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</si>
  <si>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</si>
  <si>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</si>
  <si>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</si>
  <si>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</si>
  <si>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</si>
  <si>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</si>
  <si>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</si>
  <si>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</si>
  <si>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</si>
  <si>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</si>
  <si>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</si>
  <si>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</si>
  <si>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</si>
  <si>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</si>
  <si>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</si>
  <si>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</si>
  <si>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</si>
  <si>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</si>
  <si>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</si>
  <si>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</si>
  <si>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</si>
  <si>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</si>
  <si>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</si>
  <si>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</si>
  <si>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</si>
  <si>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</si>
  <si>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</si>
  <si>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</si>
  <si>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</si>
  <si>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</si>
  <si>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</si>
  <si>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</si>
  <si>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</si>
  <si>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</si>
  <si>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</si>
  <si>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</si>
  <si>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</si>
  <si>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</si>
  <si>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</si>
  <si>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</si>
  <si>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</si>
  <si>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</si>
  <si>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</si>
  <si>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</si>
  <si>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</si>
  <si>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</si>
  <si>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</si>
  <si>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</si>
  <si>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</si>
  <si>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</si>
  <si>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</si>
  <si>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</si>
  <si>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</si>
  <si>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</si>
  <si>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</si>
  <si>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</si>
  <si>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</si>
  <si>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</si>
  <si>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</si>
  <si>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</si>
  <si>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</si>
  <si>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</si>
  <si>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</si>
  <si>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</si>
  <si>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</si>
  <si>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</si>
  <si>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</si>
  <si>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</si>
  <si>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</si>
  <si>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</si>
  <si>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</si>
  <si>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</si>
  <si>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</si>
  <si>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</si>
  <si>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</si>
  <si>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</si>
  <si>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</si>
  <si>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</si>
  <si>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</si>
  <si>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</si>
  <si>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</si>
  <si>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</si>
  <si>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</si>
  <si>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</si>
  <si>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</si>
  <si>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</si>
  <si>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</si>
  <si>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</si>
  <si>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</si>
  <si>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</si>
  <si>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</si>
  <si>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</si>
  <si>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</si>
  <si>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</si>
  <si>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</si>
  <si>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</si>
  <si>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</si>
  <si>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</si>
  <si>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</si>
  <si>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</si>
  <si>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</si>
  <si>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</si>
  <si>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</si>
  <si>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</si>
  <si>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</si>
  <si>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</si>
  <si>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</si>
  <si>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</si>
  <si>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</si>
  <si>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</si>
  <si>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</si>
  <si>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</si>
  <si>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</si>
  <si>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</si>
  <si>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</si>
  <si>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</si>
  <si>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</si>
  <si>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</si>
  <si>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</si>
  <si>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</si>
  <si>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</si>
  <si>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</si>
  <si>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</si>
  <si>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</si>
  <si>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</si>
  <si>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</si>
  <si>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</si>
  <si>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</si>
  <si>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</si>
  <si>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</si>
  <si>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</si>
  <si>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</si>
  <si>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</si>
  <si>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</si>
  <si>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</si>
  <si>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</si>
  <si>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</si>
  <si>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</si>
  <si>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</si>
  <si>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</si>
  <si>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</si>
  <si>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</si>
  <si>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</si>
  <si>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</si>
  <si>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</si>
  <si>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</si>
  <si>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</si>
  <si>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</si>
  <si>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</si>
  <si>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</si>
  <si>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</si>
  <si>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</si>
  <si>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</si>
  <si>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</si>
  <si>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</si>
  <si>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</si>
  <si>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</si>
  <si>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</si>
  <si>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</si>
  <si>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</si>
  <si>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</si>
  <si>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</si>
  <si>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</si>
  <si>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</si>
  <si>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</si>
  <si>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</si>
  <si>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</si>
  <si>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</si>
  <si>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</si>
  <si>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</si>
  <si>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</si>
  <si>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</si>
  <si>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</si>
  <si>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</si>
  <si>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</si>
  <si>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</si>
  <si>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</si>
  <si>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</si>
  <si>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</si>
  <si>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</si>
  <si>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</si>
  <si>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</si>
  <si>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</si>
  <si>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</si>
  <si>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</si>
  <si>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</si>
  <si>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</si>
  <si>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</si>
  <si>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</si>
  <si>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</si>
  <si>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</si>
  <si>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</si>
  <si>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</si>
  <si>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</si>
  <si>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</si>
  <si>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</si>
  <si>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</si>
  <si>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</si>
  <si>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</si>
  <si>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</si>
  <si>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</si>
  <si>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</si>
  <si>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</si>
  <si>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</si>
  <si>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</si>
  <si>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</si>
  <si>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</si>
  <si>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</si>
  <si>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</si>
  <si>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</si>
  <si>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</si>
  <si>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</si>
  <si>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</si>
  <si>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</si>
  <si>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</si>
  <si>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</si>
  <si>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</si>
  <si>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</si>
  <si>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</si>
  <si>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</si>
  <si>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</si>
  <si>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</si>
  <si>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</si>
  <si>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</si>
  <si>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</si>
  <si>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</si>
  <si>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</si>
  <si>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</si>
  <si>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</si>
  <si>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</si>
  <si>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</si>
  <si>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</si>
  <si>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</si>
  <si>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</si>
  <si>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</si>
  <si>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</si>
  <si>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</si>
  <si>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</si>
  <si>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</si>
  <si>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</si>
  <si>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</si>
  <si>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</si>
  <si>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</si>
  <si>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</si>
  <si>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</si>
  <si>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</si>
  <si>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</si>
  <si>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</si>
  <si>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</si>
  <si>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</si>
  <si>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</si>
  <si>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</si>
  <si>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</si>
  <si>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</si>
  <si>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</si>
  <si>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</si>
  <si>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</si>
  <si>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</si>
  <si>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</si>
  <si>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</si>
  <si>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</si>
  <si>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</si>
  <si>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</si>
  <si>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</si>
  <si>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</si>
  <si>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</si>
  <si>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</si>
  <si>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</si>
  <si>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</si>
  <si>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</si>
  <si>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</si>
  <si>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</si>
  <si>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</si>
  <si>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</si>
  <si>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</si>
  <si>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</si>
  <si>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</si>
  <si>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</si>
  <si>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</si>
  <si>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</si>
  <si>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</si>
  <si>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</si>
  <si>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</si>
  <si>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</si>
  <si>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</si>
  <si>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</si>
  <si>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</si>
  <si>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</si>
  <si>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</si>
  <si>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</si>
  <si>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</si>
  <si>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</si>
  <si>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</si>
  <si>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</si>
  <si>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</si>
  <si>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</si>
  <si>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</si>
  <si>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</si>
  <si>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</si>
  <si>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</si>
  <si>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</si>
  <si>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</si>
  <si>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</si>
  <si>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</si>
  <si>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</si>
  <si>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</si>
  <si>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</si>
  <si>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</si>
  <si>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</si>
  <si>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</si>
  <si>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</si>
  <si>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</si>
  <si>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</si>
  <si>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</si>
  <si>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</si>
  <si>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</si>
  <si>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</si>
  <si>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</si>
  <si>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</si>
  <si>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</si>
  <si>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</si>
  <si>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</si>
  <si>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</si>
  <si>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</si>
  <si>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</si>
  <si>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</si>
  <si>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</si>
  <si>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</si>
  <si>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</si>
  <si>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</si>
  <si>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</si>
  <si>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</si>
  <si>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</si>
  <si>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</si>
  <si>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</si>
  <si>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</si>
  <si>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</si>
  <si>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</si>
  <si>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</si>
  <si>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</si>
  <si>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</si>
  <si>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</si>
  <si>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</si>
  <si>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</si>
  <si>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</si>
  <si>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</si>
  <si>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</si>
  <si>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</si>
  <si>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</si>
  <si>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</si>
  <si>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</si>
  <si>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</si>
  <si>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</si>
  <si>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</si>
  <si>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</si>
  <si>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</si>
  <si>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</si>
  <si>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</si>
  <si>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</si>
  <si>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</si>
  <si>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</si>
  <si>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</si>
  <si>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</si>
  <si>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</si>
  <si>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</si>
  <si>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</si>
  <si>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</si>
  <si>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</si>
  <si>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</si>
  <si>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</si>
  <si>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</si>
  <si>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</si>
  <si>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</si>
  <si>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</si>
  <si>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</si>
  <si>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</si>
  <si>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</si>
  <si>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</si>
  <si>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</si>
  <si>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</si>
  <si>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</si>
  <si>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</si>
  <si>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</si>
  <si>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</si>
  <si>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</si>
  <si>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</si>
  <si>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</si>
  <si>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</si>
  <si>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</si>
  <si>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</si>
  <si>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</si>
  <si>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</si>
  <si>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</si>
  <si>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</si>
  <si>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</si>
  <si>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</si>
  <si>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</si>
  <si>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</si>
  <si>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</si>
  <si>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</si>
  <si>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</si>
  <si>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</si>
  <si>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</si>
  <si>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</si>
  <si>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</si>
  <si>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</si>
  <si>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</si>
  <si>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</si>
  <si>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</si>
  <si>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</si>
  <si>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</si>
  <si>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</si>
  <si>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</si>
  <si>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</si>
  <si>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</si>
  <si>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</si>
  <si>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</si>
  <si>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</si>
  <si>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</si>
  <si>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</si>
  <si>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</si>
  <si>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</si>
  <si>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</si>
  <si>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</si>
  <si>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</si>
  <si>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</si>
  <si>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</si>
  <si>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</si>
  <si>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</si>
  <si>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</si>
  <si>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</si>
  <si>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</si>
  <si>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</si>
  <si>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</si>
  <si>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</si>
  <si>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</si>
  <si>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</si>
  <si>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</si>
  <si>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</si>
  <si>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</si>
  <si>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</si>
  <si>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</si>
  <si>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</si>
  <si>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</si>
  <si>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</si>
  <si>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</si>
  <si>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</si>
  <si>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</si>
  <si>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</si>
  <si>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</si>
  <si>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</si>
  <si>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</si>
  <si>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</si>
  <si>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</si>
  <si>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</si>
  <si>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</si>
  <si>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</si>
  <si>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</si>
  <si>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</si>
  <si>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</si>
  <si>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</si>
  <si>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</si>
  <si>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</si>
  <si>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</si>
  <si>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</si>
  <si>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</si>
  <si>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</si>
  <si>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</si>
  <si>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</si>
  <si>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</si>
  <si>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</si>
  <si>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</si>
  <si>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</si>
  <si>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</si>
  <si>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</si>
  <si>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</si>
  <si>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</si>
  <si>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</si>
  <si>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</si>
  <si>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</si>
  <si>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</si>
  <si>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</si>
  <si>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</si>
  <si>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</si>
  <si>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</si>
  <si>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</si>
  <si>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</si>
  <si>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</si>
  <si>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</si>
  <si>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</si>
  <si>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</si>
  <si>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</si>
  <si>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</si>
  <si>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</si>
  <si>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</si>
  <si>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</si>
  <si>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</si>
  <si>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</si>
  <si>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</si>
  <si>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</si>
  <si>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</si>
  <si>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</si>
  <si>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</si>
  <si>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</si>
  <si>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</si>
  <si>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</si>
  <si>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</si>
  <si>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</si>
  <si>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</si>
  <si>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</si>
  <si>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</si>
  <si>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</si>
  <si>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</si>
  <si>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</si>
  <si>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</si>
  <si>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</si>
  <si>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</si>
  <si>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</si>
  <si>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</si>
  <si>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</si>
  <si>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</si>
  <si>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</si>
  <si>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</si>
  <si>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</si>
  <si>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</si>
  <si>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</si>
  <si>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</si>
  <si>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</si>
  <si>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</si>
  <si>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</si>
  <si>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</si>
  <si>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</si>
  <si>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</si>
  <si>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</si>
  <si>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</si>
  <si>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</si>
  <si>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</si>
  <si>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</si>
  <si>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</si>
  <si>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</si>
  <si>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</si>
  <si>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</si>
  <si>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</si>
  <si>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</si>
  <si>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</si>
  <si>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</si>
  <si>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</si>
  <si>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</si>
  <si>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</si>
  <si>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</si>
  <si>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</si>
  <si>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</si>
  <si>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</si>
  <si>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</si>
  <si>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</si>
  <si>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</si>
  <si>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</si>
  <si>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</si>
  <si>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</si>
  <si>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</si>
  <si>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</si>
  <si>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</si>
  <si>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</si>
  <si>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</si>
  <si>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</si>
  <si>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</si>
  <si>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</si>
  <si>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</si>
  <si>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</si>
  <si>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</si>
  <si>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</si>
  <si>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</si>
  <si>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</si>
  <si>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</si>
  <si>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</si>
  <si>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</si>
  <si>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</si>
  <si>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</si>
  <si>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</si>
  <si>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</si>
  <si>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</si>
  <si>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</si>
  <si>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</si>
  <si>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</si>
  <si>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</si>
  <si>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</si>
  <si>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</si>
  <si>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</si>
  <si>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</si>
  <si>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</si>
  <si>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</si>
  <si>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</si>
  <si>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</si>
  <si>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</si>
  <si>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</si>
  <si>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</si>
  <si>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</si>
  <si>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</si>
  <si>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</si>
  <si>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</si>
  <si>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</si>
  <si>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</si>
  <si>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</si>
  <si>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</si>
  <si>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</si>
  <si>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</si>
  <si>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</si>
  <si>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</si>
  <si>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</si>
  <si>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</si>
  <si>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</si>
  <si>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</si>
  <si>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</si>
  <si>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</si>
  <si>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</si>
  <si>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</si>
  <si>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</si>
  <si>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</si>
  <si>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</si>
  <si>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</si>
  <si>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</si>
  <si>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</si>
  <si>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</si>
  <si>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</si>
  <si>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</si>
  <si>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</si>
  <si>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</si>
  <si>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</si>
  <si>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</si>
  <si>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</si>
  <si>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</si>
  <si>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</si>
  <si>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</si>
  <si>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</si>
  <si>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</si>
  <si>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</si>
  <si>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</si>
  <si>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</si>
  <si>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</si>
  <si>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</si>
  <si>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</si>
  <si>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</si>
  <si>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</si>
  <si>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</si>
  <si>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</si>
  <si>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</si>
  <si>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</si>
  <si>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</si>
  <si>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</si>
  <si>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</si>
  <si>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</si>
  <si>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</si>
  <si>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</si>
  <si>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</si>
  <si>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</si>
  <si>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</si>
  <si>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</si>
  <si>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</si>
  <si>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</si>
  <si>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</si>
  <si>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</si>
  <si>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</si>
  <si>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</si>
  <si>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</si>
  <si>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</si>
  <si>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</si>
  <si>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</si>
  <si>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</si>
  <si>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</si>
  <si>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</si>
  <si>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</si>
  <si>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</si>
  <si>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</si>
  <si>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</si>
  <si>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</si>
  <si>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</si>
  <si>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</si>
  <si>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</si>
  <si>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</si>
  <si>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</si>
  <si>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</si>
  <si>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</si>
  <si>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</si>
  <si>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</si>
  <si>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</si>
  <si>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</si>
  <si>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</si>
  <si>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</si>
  <si>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</si>
  <si>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</si>
  <si>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</si>
  <si>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</si>
  <si>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</si>
  <si>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</si>
  <si>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</si>
  <si>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</si>
  <si>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</si>
  <si>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</si>
  <si>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</si>
  <si>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</si>
  <si>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</si>
  <si>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</si>
  <si>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</si>
  <si>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</si>
  <si>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</si>
  <si>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</si>
  <si>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</si>
  <si>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</si>
  <si>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</si>
  <si>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</si>
  <si>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</si>
  <si>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</si>
  <si>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</si>
  <si>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</si>
  <si>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</si>
  <si>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</si>
  <si>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</si>
  <si>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</si>
  <si>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</si>
  <si>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</si>
  <si>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</si>
  <si>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</si>
  <si>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</si>
  <si>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</si>
  <si>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</si>
  <si>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</si>
  <si>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</si>
  <si>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</si>
  <si>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</si>
  <si>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</si>
  <si>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</si>
  <si>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</si>
  <si>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</si>
  <si>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</si>
  <si>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</si>
  <si>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</si>
  <si>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</si>
  <si>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</si>
  <si>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</si>
  <si>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</si>
  <si>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</si>
  <si>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</si>
  <si>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</si>
  <si>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</si>
  <si>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</si>
  <si>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</si>
  <si>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</si>
  <si>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</si>
  <si>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</si>
  <si>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</si>
  <si>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</si>
  <si>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</si>
  <si>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</si>
  <si>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</si>
  <si>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</si>
  <si>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</si>
  <si>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</si>
  <si>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</si>
  <si>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</si>
  <si>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</si>
  <si>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</si>
  <si>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</si>
  <si>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</si>
  <si>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</si>
  <si>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</si>
  <si>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</si>
  <si>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</si>
  <si>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</si>
  <si>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</si>
  <si>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</si>
  <si>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</si>
  <si>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</si>
  <si>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</si>
  <si>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</si>
  <si>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</si>
  <si>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</si>
  <si>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</si>
  <si>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</si>
  <si>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</si>
  <si>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</si>
  <si>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</si>
  <si>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</si>
  <si>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</si>
  <si>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</si>
  <si>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</si>
  <si>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</si>
  <si>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</si>
  <si>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</si>
  <si>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</si>
  <si>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</si>
  <si>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</si>
  <si>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</si>
  <si>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</si>
  <si>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</si>
  <si>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</si>
  <si>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</si>
  <si>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</si>
  <si>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</si>
  <si>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</si>
  <si>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</si>
  <si>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</si>
  <si>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</si>
  <si>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</si>
  <si>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</si>
  <si>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</si>
  <si>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</si>
  <si>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</si>
  <si>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</si>
  <si>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</si>
  <si>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</si>
  <si>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</si>
  <si>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</si>
  <si>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</si>
  <si>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</si>
  <si>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</si>
  <si>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</si>
  <si>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</si>
  <si>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</si>
  <si>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</si>
  <si>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</si>
  <si>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</si>
  <si>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</si>
  <si>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</si>
  <si>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</si>
  <si>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</si>
  <si>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</si>
  <si>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</si>
  <si>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</si>
  <si>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</si>
  <si>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</si>
  <si>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</si>
  <si>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</si>
  <si>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</si>
  <si>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</si>
  <si>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</si>
  <si>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</si>
  <si>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</si>
  <si>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</si>
  <si>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</si>
  <si>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</si>
  <si>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</si>
  <si>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</si>
  <si>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</si>
  <si>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</si>
  <si>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</si>
  <si>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</si>
  <si>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</si>
  <si>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</si>
  <si>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</si>
  <si>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</si>
  <si>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</si>
  <si>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</si>
  <si>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</si>
  <si>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</si>
  <si>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</si>
  <si>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</si>
  <si>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</si>
  <si>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</si>
  <si>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</si>
  <si>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</si>
  <si>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</si>
  <si>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</si>
  <si>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</si>
  <si>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</si>
  <si>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</si>
  <si>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</si>
  <si>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</si>
  <si>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</si>
  <si>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</si>
  <si>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</si>
  <si>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</si>
  <si>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</si>
  <si>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</si>
  <si>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</si>
  <si>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</si>
  <si>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</si>
  <si>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</si>
  <si>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</si>
  <si>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</si>
  <si>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</si>
  <si>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</si>
  <si>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</si>
  <si>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</si>
  <si>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</si>
  <si>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</si>
  <si>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</si>
  <si>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</si>
  <si>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</si>
  <si>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</si>
  <si>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</si>
  <si>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</si>
  <si>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</si>
  <si>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</si>
  <si>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</si>
  <si>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</si>
  <si>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</si>
  <si>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</si>
  <si>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</si>
  <si>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</si>
  <si>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</si>
  <si>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</si>
  <si>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</si>
  <si>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</si>
  <si>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</si>
  <si>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</si>
  <si>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</si>
  <si>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</si>
  <si>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</si>
  <si>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</si>
  <si>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</si>
  <si>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</si>
  <si>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</si>
  <si>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</si>
  <si>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</si>
  <si>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</si>
  <si>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</si>
  <si>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</si>
  <si>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</si>
  <si>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</si>
  <si>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</si>
  <si>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</si>
  <si>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</si>
  <si>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</si>
  <si>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</si>
  <si>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</si>
  <si>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</si>
  <si>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</si>
  <si>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</si>
  <si>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</si>
  <si>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</si>
  <si>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</si>
  <si>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</si>
  <si>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</si>
  <si>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</si>
  <si>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</si>
  <si>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</si>
  <si>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</si>
  <si>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</si>
  <si>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</si>
  <si>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</si>
  <si>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</si>
  <si>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</si>
  <si>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</si>
  <si>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</si>
  <si>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</si>
  <si>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</si>
  <si>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</si>
  <si>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</si>
  <si>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</si>
  <si>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</si>
  <si>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</si>
  <si>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</si>
  <si>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</si>
  <si>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</si>
  <si>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</si>
  <si>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</si>
  <si>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</si>
  <si>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</si>
  <si>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</si>
  <si>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</si>
  <si>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</si>
  <si>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</si>
  <si>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</si>
  <si>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</si>
  <si>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</si>
  <si>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</si>
  <si>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</si>
  <si>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</si>
  <si>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</si>
  <si>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</si>
  <si>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</si>
  <si>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</si>
  <si>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</si>
  <si>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</si>
  <si>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</si>
  <si>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</si>
  <si>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</si>
  <si>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</si>
  <si>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</si>
  <si>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</si>
  <si>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</si>
  <si>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</si>
  <si>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</si>
  <si>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</si>
  <si>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</si>
  <si>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</si>
  <si>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</si>
  <si>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</si>
  <si>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</si>
  <si>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</si>
  <si>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</si>
  <si>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</si>
  <si>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</si>
  <si>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</si>
  <si>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</si>
  <si>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</si>
  <si>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</si>
  <si>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</si>
  <si>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</si>
  <si>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</si>
  <si>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</si>
  <si>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</si>
  <si>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</si>
  <si>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</si>
  <si>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</si>
  <si>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</si>
  <si>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</si>
  <si>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</si>
  <si>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</si>
  <si>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</si>
  <si>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</si>
  <si>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</si>
  <si>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</si>
  <si>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</si>
  <si>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</si>
  <si>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</si>
  <si>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</si>
  <si>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</si>
  <si>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</si>
  <si>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</si>
  <si>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</si>
  <si>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</si>
  <si>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</si>
  <si>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</si>
  <si>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</si>
  <si>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</si>
  <si>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</si>
  <si>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</si>
  <si>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</si>
  <si>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</si>
  <si>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</si>
  <si>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</si>
  <si>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</si>
  <si>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</si>
  <si>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</si>
  <si>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</si>
  <si>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</si>
  <si>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</si>
  <si>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</si>
  <si>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</si>
  <si>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</si>
  <si>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</si>
  <si>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</si>
  <si>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</si>
  <si>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</si>
  <si>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</si>
  <si>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</si>
  <si>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</si>
  <si>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</si>
  <si>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</si>
  <si>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</si>
  <si>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</si>
  <si>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</si>
  <si>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</si>
  <si>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</si>
  <si>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</si>
  <si>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</si>
  <si>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</si>
  <si>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</si>
  <si>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</si>
  <si>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</si>
  <si>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</si>
  <si>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</si>
  <si>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</si>
  <si>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</si>
  <si>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</si>
  <si>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</si>
  <si>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</si>
  <si>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</si>
  <si>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</si>
  <si>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</si>
  <si>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</si>
  <si>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</si>
  <si>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</si>
  <si>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</si>
  <si>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</si>
  <si>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</si>
  <si>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</si>
  <si>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</si>
  <si>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</si>
  <si>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</si>
  <si>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</si>
  <si>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</si>
  <si>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</si>
  <si>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</si>
  <si>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</si>
  <si>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</si>
  <si>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</si>
  <si>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</si>
  <si>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</si>
  <si>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</si>
  <si>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</si>
  <si>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</si>
  <si>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</si>
  <si>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</si>
  <si>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</si>
  <si>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</si>
  <si>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</si>
  <si>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</si>
  <si>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</si>
  <si>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</si>
  <si>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</si>
  <si>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</si>
  <si>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</si>
  <si>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</si>
  <si>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</si>
  <si>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</si>
  <si>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</si>
  <si>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</si>
  <si>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</si>
  <si>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</si>
  <si>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</si>
  <si>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</si>
  <si>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</si>
  <si>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</si>
  <si>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</si>
  <si>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</si>
  <si>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</si>
  <si>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</si>
  <si>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</si>
  <si>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</si>
  <si>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</si>
  <si>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</si>
  <si>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</si>
  <si>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</si>
  <si>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</si>
  <si>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</si>
  <si>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</si>
  <si>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</si>
  <si>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</si>
  <si>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</si>
  <si>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</si>
  <si>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</si>
  <si>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</si>
  <si>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</si>
  <si>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</si>
  <si>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</si>
  <si>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</si>
  <si>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</si>
  <si>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</si>
  <si>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</si>
  <si>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</si>
  <si>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</si>
  <si>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</si>
  <si>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</si>
  <si>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</si>
  <si>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</si>
  <si>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</si>
  <si>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</si>
  <si>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</si>
  <si>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</si>
  <si>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</si>
  <si>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</si>
  <si>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</si>
  <si>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</si>
  <si>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</si>
  <si>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</si>
  <si>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</si>
  <si>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</si>
  <si>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</si>
  <si>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</si>
  <si>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</si>
  <si>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</si>
  <si>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</si>
  <si>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</si>
  <si>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</si>
  <si>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</si>
  <si>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</si>
  <si>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</si>
  <si>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</si>
  <si>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</si>
  <si>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</si>
  <si>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</si>
  <si>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</si>
  <si>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</si>
  <si>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</si>
  <si>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</si>
  <si>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</si>
  <si>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</si>
  <si>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</si>
  <si>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</si>
  <si>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</si>
  <si>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</si>
  <si>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</si>
  <si>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</si>
  <si>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</si>
  <si>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</si>
  <si>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</si>
  <si>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</si>
  <si>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</si>
  <si>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</si>
  <si>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</si>
  <si>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</si>
  <si>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</si>
  <si>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</si>
  <si>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</si>
  <si>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</si>
  <si>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</si>
  <si>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</si>
  <si>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</si>
  <si>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</si>
  <si>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</si>
  <si>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</si>
  <si>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</si>
  <si>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</si>
  <si>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</si>
  <si>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</si>
  <si>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</si>
  <si>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</si>
  <si>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</si>
  <si>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</si>
  <si>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</si>
  <si>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</si>
  <si>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</si>
  <si>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</si>
  <si>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</si>
  <si>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</si>
  <si>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</si>
  <si>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</si>
  <si>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</si>
  <si>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</si>
  <si>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</si>
  <si>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</si>
  <si>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</si>
  <si>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</si>
  <si>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</si>
  <si>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</si>
  <si>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</si>
  <si>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</si>
  <si>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</si>
  <si>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</si>
  <si>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</si>
  <si>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</si>
  <si>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</si>
  <si>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</si>
  <si>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</si>
  <si>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</si>
  <si>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</si>
  <si>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</si>
  <si>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</si>
  <si>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</si>
  <si>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</si>
  <si>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</si>
  <si>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</si>
  <si>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</si>
  <si>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</si>
  <si>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</si>
  <si>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</si>
  <si>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</si>
  <si>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</si>
  <si>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</si>
  <si>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</si>
  <si>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</si>
  <si>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</si>
  <si>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</si>
  <si>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</si>
  <si>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</si>
  <si>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</si>
  <si>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</si>
  <si>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</si>
  <si>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</si>
  <si>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</si>
  <si>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</si>
  <si>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</si>
  <si>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</si>
  <si>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</si>
  <si>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</si>
  <si>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</si>
  <si>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</si>
  <si>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</si>
  <si>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</si>
  <si>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</si>
  <si>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</si>
  <si>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</si>
  <si>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</si>
  <si>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</si>
  <si>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</si>
  <si>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</si>
  <si>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</si>
  <si>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</si>
  <si>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</si>
  <si>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</si>
  <si>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</si>
  <si>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</si>
  <si>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</si>
  <si>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</si>
  <si>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</si>
  <si>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</si>
  <si>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</si>
  <si>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</si>
  <si>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</si>
  <si>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</si>
  <si>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</si>
  <si>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</si>
  <si>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</si>
  <si>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</si>
  <si>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</si>
  <si>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</si>
  <si>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</si>
  <si>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</si>
  <si>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</si>
  <si>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</si>
  <si>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</si>
  <si>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</si>
  <si>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</si>
  <si>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</si>
  <si>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</si>
  <si>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</si>
  <si>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</si>
  <si>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</si>
  <si>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</si>
  <si>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</si>
  <si>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</si>
  <si>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</si>
  <si>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</si>
  <si>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</si>
  <si>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</si>
  <si>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</si>
  <si>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</si>
  <si>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</si>
  <si>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</si>
  <si>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</si>
  <si>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</si>
  <si>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</si>
  <si>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</si>
  <si>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</si>
  <si>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</si>
  <si>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</si>
  <si>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</si>
  <si>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</si>
  <si>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</si>
  <si>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</si>
  <si>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</si>
  <si>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</si>
  <si>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</si>
  <si>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</si>
  <si>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</si>
  <si>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</si>
  <si>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</si>
  <si>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</si>
  <si>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</si>
  <si>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</si>
  <si>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</si>
  <si>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</si>
  <si>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</si>
  <si>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</si>
  <si>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</si>
  <si>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</si>
  <si>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</si>
  <si>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</si>
  <si>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</si>
  <si>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</si>
  <si>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</si>
  <si>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</si>
  <si>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</si>
  <si>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</si>
  <si>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</si>
  <si>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</si>
  <si>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</si>
  <si>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</si>
  <si>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</si>
  <si>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</si>
  <si>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</si>
  <si>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</si>
  <si>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</si>
  <si>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</si>
  <si>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</si>
  <si>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</si>
  <si>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</si>
  <si>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</si>
  <si>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</si>
  <si>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</si>
  <si>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</si>
  <si>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</si>
  <si>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</si>
  <si>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</si>
  <si>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</si>
  <si>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</si>
  <si>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</si>
  <si>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</si>
  <si>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</si>
  <si>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</si>
  <si>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</si>
  <si>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</si>
  <si>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</si>
  <si>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</si>
  <si>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</si>
  <si>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</si>
  <si>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</si>
  <si>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</si>
  <si>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</si>
  <si>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</si>
  <si>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</si>
  <si>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</si>
  <si>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</si>
  <si>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</si>
  <si>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</si>
  <si>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</si>
  <si>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</si>
  <si>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</si>
  <si>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</si>
  <si>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</si>
  <si>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</si>
  <si>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</si>
  <si>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</si>
  <si>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</si>
  <si>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</si>
  <si>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</si>
  <si>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</si>
  <si>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</si>
  <si>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</si>
  <si>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</si>
  <si>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</si>
  <si>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</si>
  <si>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</si>
  <si>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</si>
  <si>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</si>
  <si>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</si>
  <si>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</si>
  <si>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</si>
  <si>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</si>
  <si>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</si>
  <si>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</si>
  <si>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</si>
  <si>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</si>
  <si>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</si>
  <si>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</si>
  <si>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</si>
  <si>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</si>
  <si>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</si>
  <si>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</si>
  <si>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</si>
  <si>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</si>
  <si>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</si>
  <si>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</si>
  <si>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</si>
  <si>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</si>
  <si>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</si>
  <si>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</si>
  <si>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</si>
  <si>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</si>
  <si>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</si>
  <si>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</si>
  <si>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</si>
  <si>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</si>
  <si>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</si>
  <si>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</si>
  <si>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</si>
  <si>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</si>
  <si>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</si>
  <si>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</si>
  <si>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</si>
  <si>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</si>
  <si>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</si>
  <si>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</si>
  <si>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</si>
  <si>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</si>
  <si>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</si>
  <si>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</si>
  <si>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</si>
  <si>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</si>
  <si>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</si>
  <si>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</si>
  <si>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</si>
  <si>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</si>
  <si>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</si>
  <si>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</si>
  <si>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</si>
  <si>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</si>
  <si>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</si>
  <si>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</si>
  <si>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</si>
  <si>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</si>
  <si>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</si>
  <si>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</si>
  <si>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</si>
  <si>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</si>
  <si>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</si>
  <si>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</si>
  <si>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</si>
  <si>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</si>
  <si>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</si>
  <si>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</si>
  <si>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</si>
  <si>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</si>
  <si>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</si>
  <si>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</si>
  <si>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</si>
  <si>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</si>
  <si>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</si>
  <si>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</si>
  <si>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</si>
  <si>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</si>
  <si>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</si>
  <si>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</si>
  <si>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</si>
  <si>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</si>
  <si>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</si>
  <si>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</si>
  <si>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</si>
  <si>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</si>
  <si>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</si>
  <si>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</si>
  <si>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</si>
  <si>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</si>
  <si>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</si>
  <si>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</si>
  <si>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</si>
  <si>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</si>
  <si>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</si>
  <si>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</si>
  <si>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</si>
  <si>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</si>
  <si>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</si>
  <si>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</si>
  <si>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</si>
  <si>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</si>
  <si>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</si>
  <si>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</si>
  <si>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</si>
  <si>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</si>
  <si>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</si>
  <si>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</si>
  <si>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</si>
  <si>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</si>
  <si>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</si>
  <si>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</si>
  <si>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</si>
  <si>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</si>
  <si>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</si>
  <si>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</si>
  <si>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</si>
  <si>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</si>
  <si>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</si>
  <si>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</si>
  <si>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</si>
  <si>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</si>
  <si>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</si>
  <si>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</si>
  <si>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</si>
  <si>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</si>
  <si>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</si>
  <si>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</si>
  <si>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</si>
  <si>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</si>
  <si>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</si>
  <si>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</si>
  <si>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</si>
  <si>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</si>
  <si>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</si>
  <si>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</si>
  <si>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</si>
  <si>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</si>
  <si>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</si>
  <si>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</si>
  <si>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</si>
  <si>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</si>
  <si>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</si>
  <si>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</si>
  <si>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</si>
  <si>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</si>
  <si>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</si>
  <si>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</si>
  <si>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</si>
  <si>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</si>
  <si>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</si>
  <si>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</si>
  <si>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</si>
  <si>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</si>
  <si>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</si>
  <si>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</si>
  <si>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</si>
  <si>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</si>
  <si>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</si>
  <si>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</si>
  <si>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</si>
  <si>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</si>
  <si>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</si>
  <si>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</si>
  <si>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</si>
  <si>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</si>
  <si>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</si>
  <si>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</si>
  <si>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</si>
  <si>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</si>
  <si>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</si>
  <si>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</si>
  <si>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</si>
  <si>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</si>
  <si>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</si>
  <si>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</si>
  <si>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</si>
  <si>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</si>
  <si>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</si>
  <si>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</si>
  <si>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</si>
  <si>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</si>
  <si>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</si>
  <si>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</si>
  <si>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</si>
  <si>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</si>
  <si>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</si>
  <si>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</si>
  <si>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</si>
  <si>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</si>
  <si>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</si>
  <si>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</si>
  <si>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</si>
  <si>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</si>
  <si>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</si>
  <si>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</si>
  <si>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</si>
  <si>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</si>
  <si>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</si>
  <si>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</si>
  <si>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</si>
  <si>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</si>
  <si>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</si>
  <si>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</si>
  <si>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</si>
  <si>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</si>
  <si>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</si>
  <si>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</si>
  <si>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</si>
  <si>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</si>
  <si>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</si>
  <si>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</si>
  <si>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</si>
  <si>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</si>
  <si>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</si>
  <si>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</si>
  <si>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</si>
  <si>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</si>
  <si>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</si>
  <si>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</si>
  <si>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</si>
  <si>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</si>
  <si>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</si>
  <si>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</si>
  <si>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</si>
  <si>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</si>
  <si>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</si>
  <si>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</si>
  <si>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</si>
  <si>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</si>
  <si>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</si>
  <si>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</si>
  <si>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</si>
  <si>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</si>
  <si>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</si>
  <si>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</si>
  <si>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</si>
  <si>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</si>
  <si>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</si>
  <si>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</si>
  <si>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</si>
  <si>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</si>
  <si>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</si>
  <si>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</si>
  <si>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</si>
  <si>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</si>
  <si>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</si>
  <si>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</si>
  <si>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</si>
  <si>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</si>
  <si>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</si>
  <si>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</si>
  <si>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</si>
  <si>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</si>
  <si>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</si>
  <si>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</si>
  <si>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</si>
  <si>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</si>
  <si>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</si>
  <si>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</si>
  <si>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</si>
  <si>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</si>
  <si>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</si>
  <si>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</si>
  <si>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</si>
  <si>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</si>
  <si>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</si>
  <si>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</si>
  <si>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</si>
  <si>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</si>
  <si>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</si>
  <si>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</si>
  <si>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</si>
  <si>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</si>
  <si>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</si>
  <si>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</si>
  <si>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</si>
  <si>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</si>
  <si>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</si>
  <si>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</si>
  <si>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</si>
  <si>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</si>
  <si>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</si>
  <si>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</si>
  <si>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</si>
  <si>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</si>
  <si>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</si>
  <si>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</si>
  <si>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</si>
  <si>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</si>
  <si>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</si>
  <si>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</si>
  <si>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</si>
  <si>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</si>
  <si>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</si>
  <si>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</si>
  <si>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</si>
  <si>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</si>
  <si>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</si>
  <si>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</si>
  <si>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</si>
  <si>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</si>
  <si>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</si>
  <si>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</si>
  <si>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</si>
  <si>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</si>
  <si>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</si>
  <si>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</si>
  <si>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</si>
  <si>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</si>
  <si>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</si>
  <si>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</si>
  <si>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</si>
  <si>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</si>
  <si>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</si>
  <si>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</si>
  <si>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</si>
  <si>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</si>
  <si>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</si>
  <si>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</si>
  <si>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</si>
  <si>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</si>
  <si>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</si>
  <si>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</si>
  <si>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</si>
  <si>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</si>
  <si>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</si>
  <si>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</si>
  <si>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</si>
  <si>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</si>
  <si>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</si>
  <si>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</si>
  <si>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</si>
  <si>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</si>
  <si>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</si>
  <si>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</si>
  <si>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</si>
  <si>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</si>
  <si>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</si>
  <si>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</si>
  <si>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</si>
  <si>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</si>
  <si>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</si>
  <si>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</si>
  <si>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</si>
  <si>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</si>
  <si>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</si>
  <si>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</si>
  <si>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</si>
  <si>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</si>
  <si>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</si>
  <si>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</si>
  <si>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</si>
  <si>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</si>
  <si>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</si>
  <si>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</si>
  <si>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</si>
  <si>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</si>
  <si>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</si>
  <si>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</si>
  <si>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</si>
  <si>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</si>
  <si>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</si>
  <si>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</si>
  <si>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</si>
  <si>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</si>
  <si>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</si>
  <si>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</si>
  <si>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</si>
  <si>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</si>
  <si>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</si>
  <si>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</si>
  <si>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</si>
  <si>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</si>
  <si>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</si>
  <si>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</si>
  <si>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</si>
  <si>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</si>
  <si>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</si>
  <si>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</si>
  <si>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</si>
  <si>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</si>
  <si>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</si>
  <si>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</si>
  <si>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</si>
  <si>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</si>
  <si>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</si>
  <si>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</si>
  <si>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</si>
  <si>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</si>
  <si>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</si>
  <si>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</si>
  <si>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</si>
  <si>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</si>
  <si>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</si>
  <si>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</si>
  <si>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</si>
  <si>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</si>
  <si>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</si>
  <si>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</si>
  <si>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</si>
  <si>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</si>
  <si>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</si>
  <si>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</si>
  <si>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</si>
  <si>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</si>
  <si>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</si>
  <si>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</si>
  <si>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</si>
  <si>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</si>
  <si>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</si>
  <si>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</si>
  <si>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</si>
  <si>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</si>
  <si>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</si>
  <si>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</si>
  <si>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</si>
  <si>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</si>
  <si>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</si>
  <si>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</si>
  <si>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</si>
  <si>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</si>
  <si>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</si>
  <si>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</si>
  <si>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</si>
  <si>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</si>
  <si>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</si>
  <si>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</si>
  <si>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</si>
  <si>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</si>
  <si>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</si>
  <si>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</si>
  <si>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</si>
  <si>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</si>
  <si>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</si>
  <si>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</si>
  <si>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</si>
  <si>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</si>
  <si>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</si>
  <si>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</si>
  <si>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</si>
  <si>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</si>
  <si>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</si>
  <si>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</si>
  <si>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</si>
  <si>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</si>
  <si>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</si>
  <si>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</si>
  <si>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</si>
  <si>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</si>
  <si>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</si>
  <si>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</si>
  <si>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</si>
  <si>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</si>
  <si>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</si>
  <si>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</si>
  <si>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</si>
  <si>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</si>
  <si>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</si>
  <si>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</si>
  <si>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</si>
  <si>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</si>
  <si>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</si>
  <si>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</si>
  <si>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</si>
  <si>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</si>
  <si>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</si>
  <si>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</si>
  <si>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</si>
  <si>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</si>
  <si>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</si>
  <si>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</si>
  <si>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</si>
  <si>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</si>
  <si>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</si>
  <si>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</si>
  <si>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</si>
  <si>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</si>
  <si>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</si>
  <si>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</si>
  <si>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</si>
  <si>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</si>
  <si>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</si>
  <si>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</si>
  <si>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</si>
  <si>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</si>
  <si>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</si>
  <si>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</si>
  <si>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</si>
  <si>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</si>
  <si>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</si>
  <si>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</si>
  <si>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</si>
  <si>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</si>
  <si>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</si>
  <si>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</si>
  <si>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</si>
  <si>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</si>
  <si>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</si>
  <si>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</si>
  <si>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</si>
  <si>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</si>
  <si>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</si>
  <si>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</si>
  <si>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</si>
  <si>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</si>
  <si>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</si>
  <si>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</si>
  <si>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</si>
  <si>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</si>
  <si>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</si>
  <si>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</si>
  <si>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</si>
  <si>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</si>
  <si>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</si>
  <si>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</si>
  <si>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</si>
  <si>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</si>
  <si>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</si>
  <si>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</si>
  <si>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</si>
  <si>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</si>
  <si>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</si>
  <si>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</si>
  <si>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</si>
  <si>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</si>
  <si>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</si>
  <si>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</si>
  <si>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</si>
  <si>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</si>
  <si>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</si>
  <si>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</si>
  <si>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</si>
  <si>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</si>
  <si>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</si>
  <si>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</si>
  <si>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</si>
  <si>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</si>
  <si>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</si>
  <si>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</si>
  <si>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</si>
  <si>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</si>
  <si>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</si>
  <si>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</si>
  <si>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</si>
  <si>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</si>
  <si>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</si>
  <si>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</si>
  <si>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</si>
  <si>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</si>
  <si>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</si>
  <si>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</si>
  <si>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</si>
  <si>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</si>
  <si>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</si>
  <si>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</si>
  <si>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</si>
  <si>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</si>
  <si>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</si>
  <si>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</si>
  <si>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</si>
  <si>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</si>
  <si>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</si>
  <si>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</si>
  <si>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</si>
  <si>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</si>
  <si>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</si>
  <si>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</si>
  <si>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</si>
  <si>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</si>
  <si>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</si>
  <si>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</si>
  <si>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</si>
  <si>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</si>
  <si>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</si>
  <si>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</si>
  <si>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</si>
  <si>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</si>
  <si>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</si>
  <si>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</si>
  <si>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</si>
  <si>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</si>
  <si>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</si>
  <si>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</si>
  <si>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</si>
  <si>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</si>
  <si>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</si>
  <si>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</si>
  <si>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</si>
  <si>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</si>
  <si>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</si>
  <si>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</si>
  <si>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</si>
  <si>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</si>
  <si>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</si>
  <si>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</si>
  <si>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</si>
  <si>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</si>
  <si>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</si>
  <si>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</si>
  <si>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</si>
  <si>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</si>
  <si>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</si>
  <si>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</si>
  <si>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</si>
  <si>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</si>
  <si>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</si>
  <si>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</si>
  <si>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</si>
  <si>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</si>
  <si>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</si>
  <si>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</si>
  <si>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</si>
  <si>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</si>
  <si>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</si>
  <si>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</si>
  <si>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</si>
  <si>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</si>
  <si>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</si>
  <si>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</si>
  <si>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</si>
  <si>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</si>
  <si>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</si>
  <si>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</si>
  <si>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</si>
  <si>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</si>
  <si>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</si>
  <si>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</si>
  <si>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</si>
  <si>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</si>
  <si>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</si>
  <si>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</si>
  <si>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</si>
  <si>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</si>
  <si>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</si>
  <si>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</si>
  <si>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</si>
  <si>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</si>
  <si>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</si>
  <si>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</si>
  <si>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</si>
  <si>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</si>
  <si>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</si>
  <si>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</si>
  <si>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</si>
  <si>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</si>
  <si>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</si>
  <si>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</si>
  <si>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</si>
  <si>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</si>
  <si>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</si>
  <si>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</si>
  <si>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</si>
  <si>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</si>
  <si>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</si>
  <si>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</si>
  <si>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</si>
  <si>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</si>
  <si>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</si>
  <si>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</si>
  <si>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</si>
  <si>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</si>
  <si>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</si>
  <si>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</si>
  <si>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</si>
  <si>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</si>
  <si>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</si>
  <si>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</si>
  <si>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</si>
  <si>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</si>
  <si>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</si>
  <si>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</si>
  <si>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</si>
  <si>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</si>
  <si>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</si>
  <si>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</si>
  <si>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</si>
  <si>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</si>
  <si>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</si>
  <si>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</si>
  <si>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</si>
  <si>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</si>
  <si>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</si>
  <si>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</si>
  <si>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</si>
  <si>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</si>
  <si>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</si>
  <si>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</si>
  <si>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</si>
  <si>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</si>
  <si>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</si>
  <si>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</si>
  <si>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</si>
  <si>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</si>
  <si>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</si>
  <si>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</si>
  <si>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</si>
  <si>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</si>
  <si>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</si>
  <si>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</si>
  <si>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</si>
  <si>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</si>
  <si>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</si>
  <si>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</si>
  <si>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</si>
  <si>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</si>
  <si>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</si>
  <si>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</si>
  <si>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</si>
  <si>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</si>
  <si>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</si>
  <si>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</si>
  <si>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</si>
  <si>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</si>
  <si>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</si>
  <si>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</si>
  <si>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</si>
  <si>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</si>
  <si>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</si>
  <si>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</si>
  <si>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</si>
  <si>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</si>
  <si>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</si>
  <si>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</si>
  <si>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</si>
  <si>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</si>
  <si>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</si>
  <si>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</si>
  <si>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</si>
  <si>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</si>
  <si>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</si>
  <si>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</si>
  <si>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</si>
  <si>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</si>
  <si>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</si>
  <si>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</si>
  <si>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</si>
  <si>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</si>
  <si>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</si>
  <si>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</si>
  <si>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</si>
  <si>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</si>
  <si>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</si>
  <si>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</si>
  <si>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</si>
  <si>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</si>
  <si>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</si>
  <si>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</si>
  <si>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</si>
  <si>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</si>
  <si>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</si>
  <si>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</si>
  <si>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</si>
  <si>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</si>
  <si>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</si>
  <si>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</si>
  <si>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</si>
  <si>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</si>
  <si>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</si>
  <si>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</si>
  <si>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</si>
  <si>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</si>
  <si>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</si>
  <si>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</si>
  <si>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</si>
  <si>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</si>
  <si>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</si>
  <si>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</si>
  <si>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</si>
  <si>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</si>
  <si>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</si>
  <si>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</si>
  <si>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</si>
  <si>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</si>
  <si>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</si>
  <si>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</si>
  <si>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</si>
  <si>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</si>
  <si>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</si>
  <si>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</si>
  <si>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</si>
  <si>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</si>
  <si>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</si>
  <si>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</si>
  <si>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</si>
  <si>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</si>
  <si>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</si>
  <si>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</si>
  <si>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</si>
  <si>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</si>
  <si>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</si>
  <si>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</si>
  <si>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</si>
  <si>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</si>
  <si>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</si>
  <si>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</si>
  <si>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</si>
  <si>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</si>
  <si>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</si>
  <si>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</si>
  <si>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</si>
  <si>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</si>
  <si>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</si>
  <si>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</si>
  <si>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</si>
  <si>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</si>
  <si>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</si>
  <si>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</si>
  <si>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</si>
  <si>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</si>
  <si>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</si>
  <si>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</si>
  <si>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</si>
  <si>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</si>
  <si>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</si>
  <si>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</si>
  <si>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</si>
  <si>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</si>
  <si>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</si>
  <si>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</si>
  <si>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</si>
  <si>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</si>
  <si>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</si>
  <si>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</si>
  <si>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</si>
  <si>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</si>
  <si>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</si>
  <si>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</si>
  <si>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</si>
  <si>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</si>
  <si>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</si>
  <si>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</si>
  <si>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</si>
  <si>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</si>
  <si>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</si>
  <si>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</si>
  <si>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</si>
  <si>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</si>
  <si>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</si>
  <si>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</si>
  <si>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</si>
  <si>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</si>
  <si>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</si>
  <si>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</si>
  <si>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</si>
  <si>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</si>
  <si>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</si>
  <si>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</si>
  <si>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</si>
  <si>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</si>
  <si>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</si>
  <si>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</si>
  <si>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</si>
  <si>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</si>
  <si>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</si>
  <si>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</si>
  <si>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</si>
  <si>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</si>
  <si>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</si>
  <si>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</si>
  <si>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</si>
  <si>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</si>
  <si>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</si>
  <si>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</si>
  <si>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</si>
  <si>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</si>
  <si>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</si>
  <si>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</si>
  <si>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</si>
  <si>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</si>
  <si>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</si>
  <si>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</si>
  <si>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</si>
  <si>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</si>
  <si>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</si>
  <si>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</si>
  <si>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</si>
  <si>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</si>
  <si>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</si>
  <si>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</si>
  <si>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</si>
  <si>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</si>
  <si>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</si>
  <si>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</si>
  <si>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</si>
  <si>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</si>
  <si>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</si>
  <si>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</si>
  <si>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</si>
  <si>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</si>
  <si>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</si>
  <si>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</si>
  <si>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</si>
  <si>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</si>
  <si>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</si>
  <si>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</si>
  <si>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</si>
  <si>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</si>
  <si>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</si>
  <si>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</si>
  <si>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</si>
  <si>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</si>
  <si>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</si>
  <si>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</si>
  <si>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</si>
  <si>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</si>
  <si>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</si>
  <si>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</si>
  <si>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</si>
  <si>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</si>
  <si>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</si>
  <si>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</si>
  <si>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</si>
  <si>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</si>
  <si>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</si>
  <si>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</si>
  <si>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</si>
  <si>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</si>
  <si>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</si>
  <si>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</si>
  <si>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</si>
  <si>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</si>
  <si>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</si>
  <si>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</si>
  <si>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</si>
  <si>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</si>
  <si>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</si>
  <si>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</si>
  <si>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</si>
  <si>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</si>
  <si>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</si>
  <si>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</si>
  <si>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</si>
  <si>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</si>
  <si>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</si>
  <si>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</si>
  <si>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</si>
  <si>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</si>
  <si>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</si>
  <si>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</si>
  <si>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</si>
  <si>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</si>
  <si>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</si>
  <si>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</si>
  <si>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</si>
  <si>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</si>
  <si>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</si>
  <si>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</si>
  <si>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</si>
  <si>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</si>
  <si>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</si>
  <si>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</si>
  <si>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</si>
  <si>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</si>
  <si>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</si>
  <si>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</si>
  <si>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</si>
  <si>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</si>
  <si>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</si>
  <si>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</si>
  <si>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</si>
  <si>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</si>
  <si>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</si>
  <si>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</si>
  <si>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</si>
  <si>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</si>
  <si>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</si>
  <si>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</si>
  <si>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</si>
  <si>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</si>
  <si>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</si>
  <si>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</si>
  <si>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</si>
  <si>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</si>
  <si>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</si>
  <si>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</si>
  <si>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</si>
  <si>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</si>
  <si>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</si>
  <si>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</si>
  <si>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</si>
  <si>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</si>
  <si>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</si>
  <si>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</si>
  <si>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</si>
  <si>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</si>
  <si>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</si>
  <si>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</si>
  <si>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</si>
  <si>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</si>
  <si>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</si>
  <si>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</si>
  <si>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</si>
  <si>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</si>
  <si>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</si>
  <si>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</si>
  <si>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</si>
  <si>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</si>
  <si>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</si>
  <si>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</si>
  <si>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</si>
  <si>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</si>
  <si>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</si>
  <si>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</si>
  <si>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</si>
  <si>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</si>
  <si>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</si>
  <si>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</si>
  <si>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</si>
  <si>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</si>
  <si>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</si>
  <si>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</si>
  <si>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</si>
  <si>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</si>
  <si>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</si>
  <si>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</si>
  <si>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</si>
  <si>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</si>
  <si>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</si>
  <si>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</si>
  <si>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</si>
  <si>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</si>
  <si>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</si>
  <si>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</si>
  <si>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</si>
  <si>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</si>
  <si>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</si>
  <si>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</si>
  <si>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</si>
  <si>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</si>
  <si>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</si>
  <si>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</si>
  <si>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</si>
  <si>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</si>
  <si>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</si>
  <si>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</si>
  <si>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</si>
  <si>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</si>
  <si>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</si>
  <si>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</si>
  <si>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</si>
  <si>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</si>
  <si>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</si>
  <si>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</si>
  <si>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</si>
  <si>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</si>
  <si>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</si>
  <si>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</si>
  <si>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</si>
  <si>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</si>
  <si>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</si>
  <si>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</si>
  <si>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</si>
  <si>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</si>
  <si>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</si>
  <si>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</si>
  <si>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</si>
  <si>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</si>
  <si>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</si>
  <si>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</si>
  <si>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</si>
  <si>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</si>
  <si>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</si>
  <si>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</si>
  <si>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</si>
  <si>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</si>
  <si>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</si>
  <si>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</si>
  <si>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</si>
  <si>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</si>
  <si>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</si>
  <si>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</si>
  <si>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</si>
  <si>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</si>
  <si>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</si>
  <si>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</si>
  <si>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</si>
  <si>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</si>
  <si>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</si>
  <si>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</si>
  <si>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</si>
  <si>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</si>
  <si>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</si>
  <si>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</si>
  <si>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</si>
  <si>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</si>
  <si>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</si>
  <si>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</si>
  <si>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</si>
  <si>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</si>
  <si>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</si>
  <si>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</si>
  <si>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</si>
  <si>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</si>
  <si>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</si>
  <si>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</si>
  <si>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</si>
  <si>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</si>
  <si>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</si>
  <si>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</si>
  <si>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</si>
  <si>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</si>
  <si>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</si>
  <si>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</si>
  <si>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</si>
  <si>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</si>
  <si>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</si>
  <si>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</si>
  <si>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</si>
  <si>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</si>
  <si>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</si>
  <si>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</si>
  <si>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</si>
  <si>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</si>
  <si>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</si>
  <si>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</si>
  <si>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</si>
  <si>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</si>
  <si>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</si>
  <si>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</si>
  <si>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</si>
  <si>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</si>
  <si>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</si>
  <si>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</si>
  <si>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</si>
  <si>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</si>
  <si>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</si>
  <si>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</si>
  <si>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</si>
  <si>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</si>
  <si>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</si>
  <si>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</si>
  <si>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</si>
  <si>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</si>
  <si>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</si>
  <si>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</si>
  <si>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</si>
  <si>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</si>
  <si>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</si>
  <si>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</si>
  <si>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</si>
  <si>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</si>
  <si>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</si>
  <si>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</si>
  <si>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</si>
  <si>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</si>
  <si>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</si>
  <si>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</si>
  <si>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</si>
  <si>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</si>
  <si>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</si>
  <si>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</si>
  <si>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</si>
  <si>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</si>
  <si>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</si>
  <si>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</si>
  <si>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</si>
  <si>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</si>
  <si>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</si>
  <si>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</si>
  <si>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</si>
  <si>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</si>
  <si>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</si>
  <si>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</si>
  <si>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</si>
  <si>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</si>
  <si>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</si>
  <si>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</si>
  <si>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</si>
  <si>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</si>
  <si>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</si>
  <si>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</si>
  <si>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</si>
  <si>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</si>
  <si>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</si>
  <si>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</si>
  <si>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</si>
  <si>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</si>
  <si>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</si>
  <si>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</si>
  <si>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</si>
  <si>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</si>
  <si>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</si>
  <si>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</si>
  <si>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</si>
  <si>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</si>
  <si>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</si>
  <si>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</si>
  <si>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</si>
  <si>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</si>
  <si>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</si>
  <si>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</si>
  <si>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</si>
  <si>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</si>
  <si>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</si>
  <si>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</si>
  <si>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</si>
  <si>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</si>
  <si>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</si>
  <si>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</si>
  <si>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</si>
  <si>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</si>
  <si>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</si>
  <si>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</si>
  <si>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</si>
  <si>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</si>
  <si>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</si>
  <si>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</si>
  <si>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</si>
  <si>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</si>
  <si>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</si>
  <si>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</si>
  <si>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</si>
  <si>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</si>
  <si>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</si>
  <si>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</si>
  <si>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</si>
  <si>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</si>
  <si>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</si>
  <si>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</si>
  <si>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</si>
  <si>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</si>
  <si>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</si>
  <si>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</si>
  <si>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</si>
  <si>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</si>
  <si>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</si>
  <si>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</si>
  <si>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</si>
  <si>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</si>
  <si>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</si>
  <si>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</si>
  <si>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</si>
  <si>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</si>
  <si>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</si>
  <si>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</si>
  <si>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</si>
  <si>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</si>
  <si>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</si>
  <si>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</si>
  <si>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</si>
  <si>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</si>
  <si>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</si>
  <si>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</si>
  <si>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</si>
  <si>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</si>
  <si>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</si>
  <si>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</si>
  <si>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</si>
  <si>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</si>
  <si>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</si>
  <si>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</si>
  <si>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</si>
  <si>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</si>
  <si>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</si>
  <si>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</si>
  <si>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</si>
  <si>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</si>
  <si>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</si>
  <si>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</si>
  <si>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</si>
  <si>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</si>
  <si>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</si>
  <si>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</si>
  <si>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</si>
  <si>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</si>
  <si>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</si>
  <si>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</si>
  <si>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</si>
  <si>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</si>
  <si>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</si>
  <si>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</si>
  <si>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</si>
  <si>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</si>
  <si>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</si>
  <si>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</si>
  <si>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</si>
  <si>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</si>
  <si>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</si>
  <si>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</si>
  <si>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</si>
  <si>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</si>
  <si>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</si>
  <si>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</si>
  <si>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</si>
  <si>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</si>
  <si>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</si>
  <si>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</si>
  <si>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</si>
  <si>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</si>
  <si>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</si>
  <si>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</si>
  <si>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</si>
  <si>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</si>
  <si>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</si>
  <si>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</si>
  <si>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</si>
  <si>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</si>
  <si>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</si>
  <si>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</si>
  <si>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</si>
  <si>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</si>
  <si>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</si>
  <si>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</si>
  <si>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</si>
  <si>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</si>
  <si>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</si>
  <si>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</si>
  <si>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</si>
  <si>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</si>
  <si>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</si>
  <si>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</si>
  <si>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</si>
  <si>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</si>
  <si>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</si>
  <si>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</si>
  <si>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</si>
  <si>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</si>
  <si>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</si>
  <si>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</si>
  <si>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</si>
  <si>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</si>
  <si>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</si>
  <si>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</si>
  <si>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</si>
  <si>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</si>
  <si>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</si>
  <si>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</si>
  <si>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</si>
  <si>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</si>
  <si>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</si>
  <si>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</si>
  <si>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</si>
  <si>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</si>
  <si>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</si>
  <si>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</si>
  <si>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</si>
  <si>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</si>
  <si>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</si>
  <si>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</si>
  <si>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</si>
  <si>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</si>
  <si>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</si>
  <si>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</si>
  <si>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</si>
  <si>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</si>
  <si>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</si>
  <si>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</si>
  <si>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</si>
  <si>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</si>
  <si>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</si>
  <si>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</si>
  <si>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</si>
  <si>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</si>
  <si>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</si>
  <si>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</si>
  <si>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</si>
  <si>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</si>
  <si>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</si>
  <si>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</si>
  <si>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</si>
  <si>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</si>
  <si>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</si>
  <si>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</si>
  <si>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</si>
  <si>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</si>
  <si>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</si>
  <si>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</si>
  <si>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</si>
  <si>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</si>
  <si>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</si>
  <si>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</si>
  <si>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</si>
  <si>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</si>
  <si>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</si>
  <si>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</si>
  <si>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</si>
  <si>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</si>
  <si>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</si>
  <si>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</si>
  <si>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</si>
  <si>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</si>
  <si>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</si>
  <si>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</si>
  <si>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</si>
  <si>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</si>
  <si>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</si>
  <si>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</si>
  <si>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</si>
  <si>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</si>
  <si>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</si>
  <si>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</si>
  <si>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</si>
  <si>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</si>
  <si>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</si>
  <si>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</si>
  <si>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</si>
  <si>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</si>
  <si>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</si>
  <si>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</si>
  <si>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</si>
  <si>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</si>
  <si>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</si>
  <si>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</si>
  <si>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</si>
  <si>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</si>
  <si>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</si>
  <si>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</si>
  <si>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</si>
  <si>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</si>
  <si>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</si>
  <si>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</si>
  <si>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</si>
  <si>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</si>
  <si>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</si>
  <si>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</si>
  <si>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</si>
  <si>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</si>
  <si>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</si>
  <si>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</si>
  <si>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</si>
  <si>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</si>
  <si>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</si>
  <si>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</si>
  <si>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</si>
  <si>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</si>
  <si>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</si>
  <si>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</si>
  <si>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</si>
  <si>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</si>
  <si>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</si>
  <si>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</si>
  <si>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</si>
  <si>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</si>
  <si>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</si>
  <si>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</si>
  <si>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</si>
  <si>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</si>
  <si>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</si>
  <si>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</si>
  <si>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</si>
  <si>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</si>
  <si>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</si>
  <si>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</si>
  <si>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</si>
  <si>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</si>
  <si>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</si>
  <si>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</si>
  <si>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</si>
  <si>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</si>
  <si>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</si>
  <si>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</si>
  <si>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</si>
  <si>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</si>
  <si>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</si>
  <si>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</si>
  <si>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</si>
  <si>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</si>
  <si>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</si>
  <si>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</si>
  <si>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</si>
  <si>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</si>
  <si>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</si>
  <si>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</si>
  <si>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</si>
  <si>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</si>
  <si>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</si>
  <si>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</si>
  <si>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</si>
  <si>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</si>
  <si>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</si>
  <si>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</si>
  <si>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</si>
  <si>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</si>
  <si>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</si>
  <si>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</si>
  <si>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</si>
  <si>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</si>
  <si>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</si>
  <si>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</si>
  <si>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</si>
  <si>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</si>
  <si>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</si>
  <si>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</si>
  <si>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</si>
  <si>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</si>
  <si>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</si>
  <si>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</si>
  <si>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</si>
  <si>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</si>
  <si>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</si>
  <si>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</si>
  <si>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</si>
  <si>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</si>
  <si>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</si>
  <si>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</si>
  <si>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</si>
  <si>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</si>
  <si>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</si>
  <si>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</si>
  <si>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</si>
  <si>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</si>
  <si>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</si>
  <si>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</si>
  <si>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</si>
  <si>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</si>
  <si>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</si>
  <si>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</si>
  <si>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</si>
  <si>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</si>
  <si>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</si>
  <si>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</si>
  <si>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</si>
  <si>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</si>
  <si>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</si>
  <si>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</si>
  <si>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</si>
  <si>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</si>
  <si>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</si>
  <si>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</si>
  <si>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</si>
  <si>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</si>
  <si>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</si>
  <si>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</si>
  <si>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</si>
  <si>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</si>
  <si>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</si>
  <si>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</si>
  <si>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</si>
  <si>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</si>
  <si>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</si>
  <si>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</si>
  <si>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</si>
  <si>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</si>
  <si>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</si>
  <si>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</si>
  <si>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</si>
  <si>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</si>
  <si>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</si>
  <si>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</si>
  <si>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</si>
  <si>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</si>
  <si>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</si>
  <si>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</si>
  <si>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</si>
  <si>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</si>
  <si>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</si>
  <si>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</si>
  <si>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</si>
  <si>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</si>
  <si>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</si>
  <si>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</si>
  <si>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</si>
  <si>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</si>
  <si>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</si>
  <si>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</si>
  <si>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</si>
  <si>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</si>
  <si>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</si>
  <si>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</si>
  <si>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</si>
  <si>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</si>
  <si>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</si>
  <si>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</si>
  <si>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</si>
  <si>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</si>
  <si>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</si>
  <si>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</si>
  <si>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</si>
  <si>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</si>
  <si>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</si>
  <si>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</si>
  <si>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</si>
  <si>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</si>
  <si>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</si>
  <si>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</si>
  <si>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</si>
  <si>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</si>
  <si>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</si>
  <si>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</si>
  <si>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</si>
  <si>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</si>
  <si>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</si>
  <si>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</si>
  <si>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</si>
  <si>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</si>
  <si>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</si>
  <si>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</si>
  <si>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</si>
  <si>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</si>
  <si>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</si>
  <si>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</si>
  <si>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</si>
  <si>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</si>
  <si>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</si>
  <si>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</si>
  <si>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</si>
  <si>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</si>
  <si>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</si>
  <si>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</si>
  <si>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</si>
  <si>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</si>
  <si>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</si>
  <si>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</si>
  <si>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</si>
  <si>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</si>
  <si>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</si>
  <si>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</si>
  <si>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</si>
  <si>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</si>
  <si>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</si>
  <si>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</si>
  <si>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</si>
  <si>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</si>
  <si>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</si>
  <si>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</si>
  <si>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</si>
  <si>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</si>
  <si>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</si>
  <si>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</si>
  <si>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</si>
  <si>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</si>
  <si>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</si>
  <si>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</si>
  <si>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</si>
  <si>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</si>
  <si>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</si>
  <si>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</si>
  <si>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</si>
  <si>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</si>
  <si>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</si>
  <si>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</si>
  <si>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</si>
  <si>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</si>
  <si>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</si>
  <si>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</si>
  <si>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</si>
  <si>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</si>
  <si>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</si>
  <si>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</si>
  <si>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</si>
  <si>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</si>
  <si>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</si>
  <si>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</si>
  <si>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</si>
  <si>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</si>
  <si>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</si>
  <si>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</si>
  <si>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</si>
  <si>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</si>
  <si>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</si>
  <si>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</si>
  <si>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</si>
  <si>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</si>
  <si>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</si>
  <si>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</si>
  <si>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</si>
  <si>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</si>
  <si>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</si>
  <si>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</si>
  <si>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</si>
  <si>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</si>
  <si>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</si>
  <si>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</si>
  <si>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</si>
  <si>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</si>
  <si>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</si>
  <si>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</si>
  <si>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</si>
  <si>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</si>
  <si>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</si>
  <si>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</si>
  <si>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</si>
  <si>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</si>
  <si>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</si>
  <si>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</si>
  <si>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</si>
  <si>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</si>
  <si>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</si>
  <si>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</si>
  <si>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</si>
  <si>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</si>
  <si>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</si>
  <si>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</si>
  <si>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</si>
  <si>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</si>
  <si>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</si>
  <si>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</si>
  <si>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</si>
  <si>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</si>
  <si>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</si>
  <si>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</si>
  <si>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</si>
  <si>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</si>
  <si>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</si>
  <si>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</si>
  <si>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</si>
  <si>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</si>
  <si>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</si>
  <si>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</si>
  <si>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</si>
  <si>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</si>
  <si>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</si>
  <si>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</si>
  <si>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</si>
  <si>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</si>
  <si>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</si>
  <si>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</si>
  <si>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</si>
  <si>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</si>
  <si>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</si>
  <si>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</si>
  <si>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</si>
  <si>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</si>
  <si>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</si>
  <si>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</si>
  <si>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</si>
  <si>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</si>
  <si>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</si>
  <si>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</si>
  <si>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</si>
  <si>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</si>
  <si>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</si>
  <si>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</si>
  <si>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</si>
  <si>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</si>
  <si>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</si>
  <si>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</si>
  <si>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</si>
  <si>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</si>
  <si>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</si>
  <si>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</si>
  <si>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</si>
  <si>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</si>
  <si>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</si>
  <si>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</si>
  <si>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</si>
  <si>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</si>
  <si>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</si>
  <si>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</si>
  <si>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</si>
  <si>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</si>
  <si>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</si>
  <si>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</si>
  <si>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</si>
  <si>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</si>
  <si>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</si>
  <si>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</si>
  <si>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</si>
  <si>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</si>
  <si>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</si>
  <si>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</si>
  <si>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</si>
  <si>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</si>
  <si>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</si>
  <si>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</si>
  <si>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</si>
  <si>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</si>
  <si>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</si>
  <si>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</si>
  <si>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</si>
  <si>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</si>
  <si>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</si>
  <si>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</si>
  <si>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</si>
  <si>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</si>
  <si>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</si>
  <si>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</si>
  <si>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</si>
  <si>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</si>
  <si>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</si>
  <si>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</si>
  <si>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</si>
  <si>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</si>
  <si>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</si>
  <si>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</si>
  <si>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</si>
  <si>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</si>
  <si>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</si>
  <si>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</si>
  <si>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</si>
  <si>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</si>
  <si>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</si>
  <si>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</si>
  <si>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</si>
  <si>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</si>
  <si>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</si>
  <si>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</si>
  <si>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</si>
  <si>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</si>
  <si>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</si>
  <si>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</si>
  <si>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</si>
  <si>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</si>
  <si>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</si>
  <si>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</si>
  <si>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</si>
  <si>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</si>
  <si>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</si>
  <si>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</si>
  <si>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</si>
  <si>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</si>
  <si>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</si>
  <si>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</si>
  <si>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</si>
  <si>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</si>
  <si>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</si>
  <si>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</si>
  <si>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</si>
  <si>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</si>
  <si>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</si>
  <si>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</si>
  <si>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</si>
  <si>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</si>
  <si>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</si>
  <si>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</si>
  <si>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</si>
  <si>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</si>
  <si>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</si>
  <si>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</si>
  <si>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</si>
  <si>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</si>
  <si>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</si>
  <si>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</si>
  <si>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</si>
  <si>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</si>
  <si>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</si>
  <si>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</si>
  <si>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</si>
  <si>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</si>
  <si>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</si>
  <si>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</si>
  <si>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</si>
  <si>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</si>
  <si>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</si>
  <si>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</si>
  <si>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</si>
  <si>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</si>
  <si>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</si>
  <si>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</si>
  <si>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</si>
  <si>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</si>
  <si>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</si>
  <si>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</si>
  <si>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</si>
  <si>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</si>
  <si>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</si>
  <si>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</si>
  <si>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</si>
  <si>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</si>
  <si>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</si>
  <si>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</si>
  <si>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</si>
  <si>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</si>
  <si>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</si>
  <si>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</si>
  <si>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</si>
  <si>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</si>
  <si>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</si>
  <si>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</si>
  <si>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</si>
  <si>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</si>
  <si>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</si>
  <si>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</si>
  <si>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</si>
  <si>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</si>
  <si>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</si>
  <si>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</si>
  <si>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</si>
  <si>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</si>
  <si>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</si>
  <si>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</si>
  <si>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</si>
  <si>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</si>
  <si>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</si>
  <si>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</si>
  <si>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</si>
  <si>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</si>
  <si>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</si>
  <si>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</si>
  <si>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</si>
  <si>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</si>
  <si>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</si>
  <si>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</si>
  <si>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</si>
  <si>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</si>
  <si>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</si>
  <si>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</si>
  <si>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</si>
  <si>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</si>
  <si>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</si>
  <si>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</si>
  <si>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</si>
  <si>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</si>
  <si>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</si>
  <si>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</si>
  <si>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</si>
  <si>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</si>
  <si>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</si>
  <si>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</si>
  <si>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</si>
  <si>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</si>
  <si>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</si>
  <si>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</si>
  <si>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</si>
  <si>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</si>
  <si>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</si>
  <si>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</si>
  <si>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</si>
  <si>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</si>
  <si>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</si>
  <si>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</si>
  <si>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</si>
  <si>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</si>
  <si>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</si>
  <si>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</si>
  <si>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</si>
  <si>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</si>
  <si>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</si>
  <si>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</si>
  <si>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</si>
  <si>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</si>
  <si>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</si>
  <si>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</si>
  <si>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</si>
  <si>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</si>
  <si>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</si>
  <si>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</si>
  <si>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</si>
  <si>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</si>
  <si>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</si>
  <si>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</si>
  <si>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</si>
  <si>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</si>
  <si>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</si>
  <si>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</si>
  <si>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</si>
  <si>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</si>
  <si>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</si>
  <si>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</si>
  <si>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</si>
  <si>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</si>
  <si>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</si>
  <si>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</si>
  <si>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</si>
  <si>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</si>
  <si>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</si>
  <si>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</si>
  <si>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</si>
  <si>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</si>
  <si>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</si>
  <si>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</si>
  <si>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</si>
  <si>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</si>
  <si>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</si>
  <si>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</si>
  <si>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</si>
  <si>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</si>
  <si>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</si>
  <si>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</si>
  <si>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</si>
  <si>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</si>
  <si>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</si>
  <si>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</si>
  <si>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</si>
  <si>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</si>
  <si>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</si>
  <si>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</si>
  <si>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</si>
  <si>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</si>
  <si>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</si>
  <si>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</si>
  <si>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</si>
  <si>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</si>
  <si>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</si>
  <si>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</si>
  <si>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</si>
  <si>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</si>
  <si>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</si>
  <si>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</si>
  <si>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</si>
  <si>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</si>
  <si>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</si>
  <si>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</si>
  <si>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</si>
  <si>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</si>
  <si>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</si>
  <si>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</si>
  <si>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</si>
  <si>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</si>
  <si>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</si>
  <si>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</si>
  <si>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</si>
  <si>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</si>
  <si>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</si>
  <si>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</si>
  <si>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</si>
  <si>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</si>
  <si>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</si>
  <si>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</si>
  <si>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</si>
  <si>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</si>
  <si>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</si>
  <si>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</si>
  <si>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</si>
  <si>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</si>
  <si>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</si>
  <si>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</si>
  <si>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</si>
  <si>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</si>
  <si>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</si>
  <si>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</si>
  <si>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</si>
  <si>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</si>
  <si>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</si>
  <si>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</si>
  <si>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</si>
  <si>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</si>
  <si>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</si>
  <si>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</si>
  <si>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</si>
  <si>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</si>
  <si>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</si>
  <si>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</si>
  <si>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</si>
  <si>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</si>
  <si>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</si>
  <si>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</si>
  <si>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</si>
  <si>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</si>
  <si>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</si>
  <si>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</si>
  <si>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</si>
  <si>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</si>
  <si>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</si>
  <si>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</si>
  <si>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</si>
  <si>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</si>
  <si>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</si>
  <si>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</si>
  <si>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</si>
  <si>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</si>
  <si>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</si>
  <si>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</si>
  <si>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</si>
  <si>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</si>
  <si>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</si>
  <si>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</si>
  <si>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</si>
  <si>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</si>
  <si>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</si>
  <si>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</si>
  <si>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</si>
  <si>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</si>
  <si>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</si>
  <si>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</si>
  <si>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</si>
  <si>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</si>
  <si>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</si>
  <si>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</si>
  <si>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</si>
  <si>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</si>
  <si>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</si>
  <si>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</si>
  <si>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</si>
  <si>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</si>
  <si>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</si>
  <si>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</si>
  <si>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</si>
  <si>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</si>
  <si>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</si>
  <si>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</si>
  <si>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</si>
  <si>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</si>
  <si>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</si>
  <si>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</si>
  <si>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</si>
  <si>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</si>
  <si>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</si>
  <si>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</si>
  <si>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</si>
  <si>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</si>
  <si>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</si>
  <si>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</si>
  <si>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</si>
  <si>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</si>
  <si>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</si>
  <si>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</si>
  <si>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</si>
  <si>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</si>
  <si>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</si>
  <si>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</si>
  <si>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</si>
  <si>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</si>
  <si>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</si>
  <si>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</si>
  <si>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</si>
  <si>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</si>
  <si>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</si>
  <si>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</si>
  <si>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</si>
  <si>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</si>
  <si>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</si>
  <si>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</si>
  <si>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</si>
  <si>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</si>
  <si>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</si>
  <si>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</si>
  <si>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</si>
  <si>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</si>
  <si>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</si>
  <si>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</si>
  <si>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</si>
  <si>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</si>
  <si>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</si>
  <si>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</si>
  <si>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</si>
  <si>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</si>
  <si>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</si>
  <si>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</si>
  <si>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</si>
  <si>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</si>
  <si>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</si>
  <si>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</si>
  <si>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</si>
  <si>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</si>
  <si>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</si>
  <si>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</si>
  <si>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</si>
  <si>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</si>
  <si>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</si>
  <si>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</si>
  <si>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</si>
  <si>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</si>
  <si>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</si>
  <si>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</si>
  <si>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</si>
  <si>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</si>
  <si>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</si>
  <si>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</si>
  <si>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</si>
  <si>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</si>
  <si>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</si>
  <si>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</si>
  <si>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</si>
  <si>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</si>
  <si>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</si>
  <si>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</si>
  <si>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</si>
  <si>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</si>
  <si>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</si>
  <si>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</si>
  <si>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</si>
  <si>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</si>
  <si>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</si>
  <si>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</si>
  <si>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</si>
  <si>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</si>
  <si>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</si>
  <si>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</si>
  <si>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</si>
  <si>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</si>
  <si>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</si>
  <si>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</si>
  <si>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</si>
  <si>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</si>
  <si>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</si>
  <si>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</si>
  <si>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</si>
  <si>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</si>
  <si>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</si>
  <si>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</si>
  <si>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</si>
  <si>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</si>
  <si>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</si>
  <si>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</si>
  <si>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</si>
  <si>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</si>
  <si>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</si>
  <si>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</si>
  <si>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</si>
  <si>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</si>
  <si>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</si>
  <si>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</si>
  <si>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</si>
  <si>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</si>
  <si>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</si>
  <si>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</si>
  <si>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</si>
  <si>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</si>
  <si>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</si>
  <si>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</si>
  <si>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</si>
  <si>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</si>
  <si>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</si>
  <si>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</si>
  <si>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</si>
  <si>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</si>
  <si>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</si>
  <si>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</si>
  <si>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</si>
  <si>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</si>
  <si>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</si>
  <si>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</si>
  <si>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</si>
  <si>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</si>
  <si>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</si>
  <si>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</si>
  <si>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</si>
  <si>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</si>
  <si>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</si>
  <si>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</si>
  <si>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</si>
  <si>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</si>
  <si>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</si>
  <si>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</si>
  <si>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</si>
  <si>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</si>
  <si>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</si>
  <si>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</si>
  <si>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</si>
  <si>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</si>
  <si>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</si>
  <si>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</si>
  <si>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</si>
  <si>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</si>
  <si>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</si>
  <si>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</si>
  <si>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</si>
  <si>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</si>
  <si>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</si>
  <si>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</si>
  <si>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</si>
  <si>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</si>
  <si>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</si>
  <si>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</si>
  <si>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</si>
  <si>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</si>
  <si>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</si>
  <si>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</si>
  <si>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</si>
  <si>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</si>
  <si>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</si>
  <si>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</si>
  <si>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</si>
  <si>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</si>
  <si>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</si>
  <si>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</si>
  <si>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</si>
  <si>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</si>
  <si>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</si>
  <si>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</si>
  <si>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</si>
  <si>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</si>
  <si>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</si>
  <si>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</si>
  <si>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</si>
  <si>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</si>
  <si>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</si>
  <si>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</si>
  <si>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</si>
  <si>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</si>
  <si>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</si>
  <si>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</si>
  <si>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</si>
  <si>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</si>
  <si>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</si>
  <si>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</si>
  <si>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</si>
  <si>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</si>
  <si>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</si>
  <si>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</si>
  <si>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</si>
  <si>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</si>
  <si>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</si>
  <si>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</si>
  <si>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</si>
  <si>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</si>
  <si>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</si>
  <si>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</si>
  <si>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</si>
  <si>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</si>
  <si>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</si>
  <si>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</si>
  <si>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</si>
  <si>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</si>
  <si>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</si>
  <si>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</si>
  <si>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</si>
  <si>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</si>
  <si>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</si>
  <si>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</si>
  <si>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</si>
  <si>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</si>
  <si>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</si>
  <si>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</si>
  <si>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</si>
  <si>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</si>
  <si>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</si>
  <si>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</si>
  <si>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</si>
  <si>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</si>
  <si>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</si>
  <si>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</si>
  <si>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</si>
  <si>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</si>
  <si>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</si>
  <si>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</si>
  <si>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</si>
  <si>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</si>
  <si>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</si>
  <si>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</si>
  <si>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</si>
  <si>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</si>
  <si>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</si>
  <si>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</si>
  <si>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</si>
  <si>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</si>
  <si>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</si>
  <si>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</si>
  <si>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</si>
  <si>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</si>
  <si>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</si>
  <si>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</si>
  <si>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</si>
  <si>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</si>
  <si>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</si>
  <si>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</si>
  <si>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</si>
  <si>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</si>
  <si>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</si>
  <si>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</si>
  <si>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</si>
  <si>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</si>
  <si>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</si>
  <si>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</si>
  <si>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</si>
  <si>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</si>
  <si>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</si>
  <si>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</si>
  <si>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</si>
  <si>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</si>
  <si>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</si>
  <si>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</si>
  <si>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</si>
  <si>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</si>
  <si>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</si>
  <si>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</si>
  <si>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</si>
  <si>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</si>
  <si>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</si>
  <si>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</si>
  <si>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</si>
  <si>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</si>
  <si>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</si>
  <si>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</si>
  <si>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</si>
  <si>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</si>
  <si>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</si>
  <si>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</si>
  <si>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</si>
  <si>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</si>
  <si>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</si>
  <si>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</si>
  <si>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</si>
  <si>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</si>
  <si>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</si>
  <si>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</si>
  <si>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</si>
  <si>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</si>
  <si>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</si>
  <si>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</si>
  <si>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</si>
  <si>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</si>
  <si>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</si>
  <si>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</si>
  <si>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</si>
  <si>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</si>
  <si>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</si>
  <si>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</si>
  <si>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</si>
  <si>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</si>
  <si>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</si>
  <si>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</si>
  <si>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</si>
  <si>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</si>
  <si>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</si>
  <si>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</si>
  <si>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</si>
  <si>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</si>
  <si>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</si>
  <si>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</si>
  <si>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</si>
  <si>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</si>
  <si>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</si>
  <si>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</si>
  <si>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</si>
  <si>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</si>
  <si>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</si>
  <si>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</si>
  <si>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</si>
  <si>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</si>
  <si>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</si>
  <si>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</si>
  <si>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</si>
  <si>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</si>
  <si>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</si>
  <si>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</si>
  <si>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</si>
  <si>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</si>
  <si>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</si>
  <si>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</si>
  <si>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</si>
  <si>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</si>
  <si>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</si>
  <si>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</si>
  <si>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</si>
  <si>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</si>
  <si>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</si>
  <si>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</si>
  <si>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</si>
  <si>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</si>
  <si>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</si>
  <si>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</si>
  <si>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</si>
  <si>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</si>
  <si>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</si>
  <si>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</si>
  <si>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</si>
  <si>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</si>
  <si>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</si>
  <si>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</si>
  <si>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</si>
  <si>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</si>
  <si>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</si>
  <si>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</si>
  <si>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</si>
  <si>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</si>
  <si>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</si>
  <si>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</si>
  <si>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</si>
  <si>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</si>
  <si>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</si>
  <si>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</si>
  <si>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</si>
  <si>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</si>
  <si>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</si>
  <si>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</si>
  <si>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</si>
  <si>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</si>
  <si>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</si>
  <si>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</si>
  <si>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</si>
  <si>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</si>
  <si>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</si>
  <si>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</si>
  <si>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</si>
  <si>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</si>
  <si>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</si>
  <si>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</si>
  <si>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</si>
  <si>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</si>
  <si>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</si>
  <si>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</si>
  <si>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</si>
  <si>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</si>
  <si>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</si>
  <si>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</si>
  <si>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</si>
  <si>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</si>
  <si>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</si>
  <si>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</si>
  <si>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</si>
  <si>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</si>
  <si>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</si>
  <si>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</si>
  <si>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</si>
  <si>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</si>
  <si>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</si>
  <si>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</si>
  <si>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</si>
  <si>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</si>
  <si>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</si>
  <si>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</si>
  <si>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</si>
  <si>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</si>
  <si>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</si>
  <si>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</si>
  <si>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</si>
  <si>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</si>
  <si>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</si>
  <si>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</si>
  <si>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</si>
  <si>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</si>
  <si>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</si>
  <si>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</si>
  <si>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</si>
  <si>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</si>
  <si>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</si>
  <si>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</si>
  <si>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</si>
  <si>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</si>
  <si>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</si>
  <si>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</si>
  <si>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</si>
  <si>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</si>
  <si>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</si>
  <si>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</si>
  <si>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</si>
  <si>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</si>
  <si>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</si>
  <si>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</si>
  <si>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</si>
  <si>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</si>
  <si>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</si>
  <si>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</si>
  <si>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</si>
  <si>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</si>
  <si>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</si>
  <si>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</si>
  <si>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</si>
  <si>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</si>
  <si>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</si>
  <si>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</si>
  <si>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</si>
  <si>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</si>
  <si>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</si>
  <si>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</si>
  <si>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</si>
  <si>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</si>
  <si>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</si>
  <si>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</si>
  <si>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</si>
  <si>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</si>
  <si>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</si>
  <si>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</si>
  <si>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</si>
  <si>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</si>
  <si>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</si>
  <si>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</si>
  <si>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</si>
  <si>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</si>
  <si>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</si>
  <si>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</si>
  <si>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</si>
  <si>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</si>
  <si>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</si>
  <si>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</si>
  <si>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</si>
  <si>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</si>
  <si>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</si>
  <si>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</si>
  <si>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</si>
  <si>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</si>
  <si>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</si>
  <si>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</si>
  <si>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</si>
  <si>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</si>
  <si>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</si>
  <si>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</si>
  <si>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</si>
  <si>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</si>
  <si>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</si>
  <si>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</si>
  <si>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</si>
  <si>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</si>
  <si>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</si>
  <si>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</si>
  <si>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</si>
  <si>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</si>
  <si>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</si>
  <si>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</si>
  <si>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</si>
  <si>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</si>
  <si>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</si>
  <si>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</si>
  <si>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</si>
  <si>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</si>
  <si>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</si>
  <si>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</si>
  <si>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</si>
  <si>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</si>
  <si>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</si>
  <si>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</si>
  <si>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</si>
  <si>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</si>
  <si>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</si>
  <si>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</si>
  <si>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</si>
  <si>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</si>
  <si>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</si>
  <si>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</si>
  <si>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</si>
  <si>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</si>
  <si>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</si>
  <si>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</si>
  <si>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</si>
  <si>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</si>
  <si>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</si>
  <si>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</si>
  <si>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</si>
  <si>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</si>
  <si>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</si>
  <si>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</si>
  <si>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</si>
  <si>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</si>
  <si>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</si>
  <si>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</si>
  <si>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</si>
  <si>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</si>
  <si>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</si>
  <si>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</si>
  <si>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</si>
  <si>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</si>
  <si>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</si>
  <si>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</si>
  <si>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</si>
  <si>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</si>
  <si>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</si>
  <si>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</si>
  <si>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</si>
  <si>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</si>
  <si>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</si>
  <si>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</si>
  <si>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</si>
  <si>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</si>
  <si>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</si>
  <si>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</si>
  <si>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</si>
  <si>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</si>
  <si>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</si>
  <si>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</si>
  <si>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</si>
  <si>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</si>
  <si>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</si>
  <si>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</si>
  <si>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</si>
  <si>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</si>
  <si>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</si>
  <si>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</si>
  <si>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</si>
  <si>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</si>
  <si>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</si>
  <si>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</si>
  <si>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</si>
  <si>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</si>
  <si>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</si>
  <si>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</si>
  <si>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</si>
  <si>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</si>
  <si>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</si>
  <si>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</si>
  <si>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</si>
  <si>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</si>
  <si>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</si>
  <si>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</si>
  <si>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</si>
  <si>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</si>
  <si>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</si>
  <si>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</si>
  <si>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</si>
  <si>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</si>
  <si>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</si>
  <si>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</si>
  <si>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</si>
  <si>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</si>
  <si>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</si>
  <si>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</si>
  <si>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</si>
  <si>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</si>
  <si>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</si>
  <si>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</si>
  <si>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</si>
  <si>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</si>
  <si>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</si>
  <si>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</si>
  <si>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</si>
  <si>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</si>
  <si>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</si>
  <si>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</si>
  <si>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</si>
  <si>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</si>
  <si>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</si>
  <si>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</si>
  <si>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</si>
  <si>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</si>
  <si>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</si>
  <si>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</si>
  <si>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</si>
  <si>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</si>
  <si>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</si>
  <si>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</si>
  <si>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</si>
  <si>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</si>
  <si>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</si>
  <si>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</si>
  <si>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</si>
  <si>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</si>
  <si>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</si>
  <si>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</si>
  <si>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</si>
  <si>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</si>
  <si>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</si>
  <si>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</si>
  <si>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</si>
  <si>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</si>
  <si>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</si>
  <si>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</si>
  <si>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</si>
  <si>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</si>
  <si>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</si>
  <si>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</si>
  <si>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</si>
  <si>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</si>
  <si>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</si>
  <si>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</si>
  <si>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</si>
  <si>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</si>
  <si>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</si>
  <si>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</si>
  <si>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</si>
  <si>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</si>
  <si>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</si>
  <si>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</si>
  <si>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</si>
  <si>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</si>
  <si>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</si>
  <si>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</si>
  <si>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</si>
  <si>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</si>
  <si>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</si>
  <si>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</si>
  <si>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</si>
  <si>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</si>
  <si>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</si>
  <si>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</si>
  <si>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</si>
  <si>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</si>
  <si>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</si>
  <si>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</si>
  <si>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</si>
  <si>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</si>
  <si>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</si>
  <si>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</si>
  <si>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</si>
  <si>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</si>
  <si>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</si>
  <si>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</si>
  <si>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</si>
  <si>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</si>
  <si>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</si>
  <si>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</si>
  <si>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</si>
  <si>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</si>
  <si>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</si>
  <si>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</si>
  <si>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</si>
  <si>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</si>
  <si>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</si>
  <si>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</si>
  <si>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</si>
  <si>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</si>
  <si>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</si>
  <si>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</si>
  <si>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</si>
  <si>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</si>
  <si>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</si>
  <si>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</si>
  <si>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</si>
  <si>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</si>
  <si>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</si>
  <si>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</si>
  <si>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</si>
  <si>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</si>
  <si>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</si>
  <si>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</si>
  <si>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</si>
  <si>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</si>
  <si>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</si>
  <si>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</si>
  <si>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</si>
  <si>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</si>
  <si>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</si>
  <si>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</si>
  <si>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</si>
  <si>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</si>
  <si>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</si>
  <si>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</si>
  <si>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</si>
  <si>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</si>
  <si>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</si>
  <si>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</si>
  <si>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</si>
  <si>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</si>
  <si>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</si>
  <si>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</si>
  <si>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</si>
  <si>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</si>
  <si>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</si>
  <si>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</si>
  <si>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</si>
  <si>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</si>
  <si>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</si>
  <si>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</si>
  <si>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</si>
  <si>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</si>
  <si>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</si>
  <si>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</si>
  <si>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</si>
  <si>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</si>
  <si>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</si>
  <si>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</si>
  <si>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</si>
  <si>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</si>
  <si>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</si>
  <si>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</si>
  <si>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</si>
  <si>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</si>
  <si>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</si>
  <si>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</si>
  <si>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</si>
  <si>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</si>
  <si>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</si>
  <si>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</si>
  <si>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</si>
  <si>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</si>
  <si>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</si>
  <si>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</si>
  <si>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</si>
  <si>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</si>
  <si>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</si>
  <si>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</si>
  <si>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</si>
  <si>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</si>
  <si>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</si>
  <si>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</si>
  <si>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</si>
  <si>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</si>
  <si>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</si>
  <si>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</si>
  <si>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</si>
  <si>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</si>
  <si>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</si>
  <si>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</si>
  <si>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</si>
  <si>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</si>
  <si>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</si>
  <si>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</si>
  <si>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</si>
  <si>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</si>
  <si>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</si>
  <si>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</si>
  <si>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</si>
  <si>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</si>
  <si>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</si>
  <si>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</si>
  <si>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</si>
  <si>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</si>
  <si>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</si>
  <si>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</si>
  <si>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</si>
  <si>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</si>
  <si>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</si>
  <si>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</si>
  <si>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</si>
  <si>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</si>
  <si>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</si>
  <si>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</si>
  <si>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</si>
  <si>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</si>
  <si>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</si>
  <si>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</si>
  <si>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</si>
  <si>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</si>
  <si>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</si>
  <si>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</si>
  <si>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</si>
  <si>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</si>
  <si>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</si>
  <si>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</si>
  <si>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</si>
  <si>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</si>
  <si>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</si>
  <si>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</si>
  <si>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</si>
  <si>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</si>
  <si>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</si>
  <si>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</si>
  <si>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</si>
  <si>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</si>
  <si>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</si>
  <si>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</si>
  <si>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</si>
  <si>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</si>
  <si>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</si>
  <si>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</si>
  <si>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</si>
  <si>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</si>
  <si>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</si>
  <si>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</si>
  <si>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</si>
  <si>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</si>
  <si>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</si>
  <si>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</si>
  <si>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</si>
  <si>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</si>
  <si>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</si>
  <si>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</si>
  <si>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</si>
  <si>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</si>
  <si>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</si>
  <si>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</si>
  <si>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</si>
  <si>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</si>
  <si>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</si>
  <si>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</si>
  <si>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</si>
  <si>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</si>
  <si>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</si>
  <si>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</si>
  <si>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</si>
  <si>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</si>
  <si>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</si>
  <si>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</si>
  <si>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</si>
  <si>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</si>
  <si>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</si>
  <si>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</si>
  <si>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</si>
  <si>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</si>
  <si>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</si>
  <si>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</si>
  <si>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</si>
  <si>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</si>
  <si>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</si>
  <si>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</si>
  <si>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</si>
  <si>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</si>
  <si>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</si>
  <si>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</si>
  <si>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</si>
  <si>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</si>
  <si>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</si>
  <si>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</si>
  <si>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</si>
  <si>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</si>
  <si>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</si>
  <si>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</si>
  <si>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</si>
  <si>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</si>
  <si>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</si>
  <si>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</si>
  <si>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</si>
  <si>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</si>
  <si>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</si>
  <si>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</si>
  <si>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</si>
  <si>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</si>
  <si>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</si>
  <si>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</si>
  <si>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</si>
  <si>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</si>
  <si>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</si>
  <si>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</si>
  <si>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</si>
  <si>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</si>
  <si>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</si>
  <si>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</si>
  <si>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</si>
  <si>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</si>
  <si>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</si>
  <si>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</si>
  <si>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</si>
  <si>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</si>
  <si>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</si>
  <si>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</si>
  <si>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</si>
  <si>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</si>
  <si>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</si>
  <si>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</si>
  <si>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</si>
  <si>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</si>
  <si>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</si>
  <si>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</si>
  <si>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</si>
  <si>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</si>
  <si>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</si>
  <si>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</si>
  <si>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</si>
  <si>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</si>
  <si>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</si>
  <si>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</si>
  <si>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</si>
  <si>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</si>
  <si>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</si>
  <si>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</si>
  <si>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</si>
  <si>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</si>
  <si>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</si>
  <si>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</si>
  <si>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</si>
  <si>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</si>
  <si>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</si>
  <si>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</si>
  <si>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</si>
  <si>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</si>
  <si>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</si>
  <si>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</si>
  <si>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</si>
  <si>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</si>
  <si>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</si>
  <si>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</si>
  <si>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</si>
  <si>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</si>
  <si>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</si>
  <si>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</si>
  <si>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</si>
  <si>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</si>
  <si>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</si>
  <si>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</si>
  <si>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</si>
  <si>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</si>
  <si>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</si>
  <si>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</si>
  <si>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</si>
  <si>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</si>
  <si>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</si>
  <si>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</si>
  <si>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</si>
  <si>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</si>
  <si>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</si>
  <si>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</si>
  <si>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</si>
  <si>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</si>
  <si>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</si>
  <si>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</si>
  <si>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</si>
  <si>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</si>
  <si>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</si>
  <si>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</si>
  <si>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</si>
  <si>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</si>
  <si>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</si>
  <si>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</si>
  <si>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</si>
  <si>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</si>
  <si>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</si>
  <si>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</si>
  <si>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</si>
  <si>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</si>
  <si>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</si>
  <si>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</si>
  <si>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</si>
  <si>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</si>
  <si>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</si>
  <si>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</si>
  <si>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</si>
  <si>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</si>
  <si>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</si>
  <si>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</si>
  <si>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</si>
  <si>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</si>
  <si>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</si>
  <si>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</si>
  <si>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</si>
  <si>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</si>
  <si>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</si>
  <si>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</si>
  <si>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</si>
  <si>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</si>
  <si>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</si>
  <si>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</si>
  <si>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</si>
  <si>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</si>
  <si>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</si>
  <si>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</si>
  <si>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</si>
  <si>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</si>
  <si>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</si>
  <si>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</si>
  <si>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</si>
  <si>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</si>
  <si>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</si>
  <si>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</si>
  <si>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</si>
  <si>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</si>
  <si>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</si>
  <si>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</si>
  <si>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</si>
  <si>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</si>
  <si>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</si>
  <si>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</si>
  <si>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</si>
  <si>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</si>
  <si>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</si>
  <si>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</si>
  <si>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</si>
  <si>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</si>
  <si>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</si>
  <si>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</si>
  <si>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</si>
  <si>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</si>
  <si>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</si>
  <si>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</si>
  <si>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</si>
  <si>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</si>
  <si>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</si>
  <si>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</si>
  <si>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</si>
  <si>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</si>
  <si>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</si>
  <si>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</si>
  <si>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</si>
  <si>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</si>
  <si>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</si>
  <si>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</si>
  <si>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</si>
  <si>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</si>
  <si>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</si>
  <si>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</si>
  <si>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</si>
  <si>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</si>
  <si>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</si>
  <si>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</si>
  <si>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</si>
  <si>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</si>
  <si>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</si>
  <si>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</si>
  <si>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</si>
  <si>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</si>
  <si>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</si>
  <si>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</si>
  <si>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</si>
  <si>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</si>
  <si>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</si>
  <si>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</si>
  <si>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</si>
  <si>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</si>
  <si>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</si>
  <si>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</si>
  <si>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</si>
  <si>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</si>
  <si>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</si>
  <si>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</si>
  <si>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</si>
  <si>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</si>
  <si>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</si>
  <si>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</si>
  <si>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</si>
  <si>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</si>
  <si>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</si>
  <si>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</si>
  <si>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</si>
  <si>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</si>
  <si>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</si>
  <si>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</si>
  <si>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</si>
  <si>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</si>
  <si>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</si>
  <si>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</si>
  <si>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</si>
  <si>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</si>
  <si>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</si>
  <si>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</si>
  <si>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</si>
  <si>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</si>
  <si>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</si>
  <si>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</si>
  <si>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</si>
  <si>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</si>
  <si>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</si>
  <si>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</si>
  <si>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</si>
  <si>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</si>
  <si>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</si>
  <si>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</si>
  <si>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</si>
  <si>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</si>
  <si>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</si>
  <si>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</si>
  <si>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</si>
  <si>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</si>
  <si>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</si>
  <si>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</si>
  <si>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</si>
  <si>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</si>
  <si>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</si>
  <si>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</si>
  <si>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</si>
  <si>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</si>
  <si>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</si>
  <si>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</si>
  <si>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</si>
  <si>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</si>
  <si>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</si>
  <si>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</si>
  <si>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</si>
  <si>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</si>
  <si>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</si>
  <si>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</si>
  <si>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</si>
  <si>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</si>
  <si>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</si>
  <si>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</si>
  <si>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</si>
  <si>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</si>
  <si>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</si>
  <si>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</si>
  <si>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</si>
  <si>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</si>
  <si>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</si>
  <si>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</si>
  <si>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</si>
  <si>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</si>
  <si>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</si>
  <si>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</si>
  <si>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</si>
  <si>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</si>
  <si>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</si>
  <si>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</si>
  <si>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</si>
  <si>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</si>
  <si>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</si>
  <si>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</si>
  <si>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</si>
  <si>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</si>
  <si>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</si>
  <si>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</si>
  <si>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</si>
  <si>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</si>
  <si>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</si>
  <si>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</si>
  <si>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</si>
  <si>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</si>
  <si>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</si>
  <si>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</si>
  <si>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</si>
  <si>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</si>
  <si>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</si>
  <si>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</si>
  <si>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</si>
  <si>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</si>
  <si>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</si>
  <si>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</si>
  <si>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</si>
  <si>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</si>
  <si>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</si>
  <si>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</si>
  <si>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</si>
  <si>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</si>
  <si>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</si>
  <si>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</si>
  <si>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</si>
  <si>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</si>
  <si>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</si>
  <si>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</si>
  <si>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</si>
  <si>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</si>
  <si>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</si>
  <si>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</si>
  <si>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</si>
  <si>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</si>
  <si>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</si>
  <si>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</si>
  <si>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</si>
  <si>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</si>
  <si>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</si>
  <si>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</si>
  <si>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</si>
  <si>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</si>
  <si>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</si>
  <si>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</si>
  <si>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</si>
  <si>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</si>
  <si>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</si>
  <si>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</si>
  <si>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</si>
  <si>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</si>
  <si>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</si>
  <si>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</si>
  <si>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</si>
  <si>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</si>
  <si>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</si>
  <si>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</si>
  <si>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</si>
  <si>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</si>
  <si>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</si>
  <si>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</si>
  <si>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</si>
  <si>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</si>
  <si>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</si>
  <si>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</si>
  <si>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</si>
  <si>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</si>
  <si>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</si>
  <si>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</si>
  <si>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</si>
  <si>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</si>
  <si>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</si>
  <si>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</si>
  <si>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</si>
  <si>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</si>
  <si>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</si>
  <si>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</si>
  <si>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</si>
  <si>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</si>
  <si>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</si>
  <si>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</si>
  <si>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</si>
  <si>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</si>
  <si>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</si>
  <si>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</si>
  <si>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</si>
  <si>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</si>
  <si>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</si>
  <si>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</si>
  <si>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</si>
  <si>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</si>
  <si>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</si>
  <si>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</si>
  <si>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</si>
  <si>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</si>
  <si>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</si>
  <si>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</si>
  <si>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</si>
  <si>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</si>
  <si>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</si>
  <si>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</si>
  <si>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</si>
  <si>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</si>
  <si>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</si>
  <si>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</si>
  <si>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</si>
  <si>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</si>
  <si>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</si>
  <si>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</si>
  <si>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</si>
  <si>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</si>
  <si>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</si>
  <si>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</si>
  <si>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</si>
  <si>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</si>
  <si>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</si>
  <si>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</si>
  <si>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</si>
  <si>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</si>
  <si>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</si>
  <si>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</si>
  <si>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</si>
  <si>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</si>
  <si>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</si>
  <si>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</si>
  <si>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</si>
  <si>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</si>
  <si>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</si>
  <si>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</si>
  <si>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</si>
  <si>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</si>
  <si>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</si>
  <si>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</si>
  <si>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</si>
  <si>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</si>
  <si>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</si>
  <si>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</si>
  <si>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</si>
  <si>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</si>
  <si>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</si>
  <si>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</si>
  <si>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</si>
  <si>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</si>
  <si>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</si>
  <si>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</si>
  <si>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</si>
  <si>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</si>
  <si>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</si>
  <si>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</si>
  <si>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</si>
  <si>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</si>
  <si>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</si>
  <si>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</si>
  <si>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</si>
  <si>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</si>
  <si>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</si>
  <si>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</si>
  <si>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</si>
  <si>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</si>
  <si>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</si>
  <si>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</si>
  <si>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</si>
  <si>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</si>
  <si>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</si>
  <si>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</si>
  <si>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</si>
  <si>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</si>
  <si>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</si>
  <si>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</si>
  <si>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</si>
  <si>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</si>
  <si>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</si>
  <si>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</si>
  <si>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</si>
  <si>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</si>
  <si>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</si>
  <si>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</si>
  <si>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</si>
  <si>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</si>
  <si>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</si>
  <si>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</si>
  <si>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</si>
  <si>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</si>
  <si>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</si>
  <si>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</si>
  <si>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</si>
  <si>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</si>
  <si>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</si>
  <si>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</si>
  <si>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</si>
  <si>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</si>
  <si>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</si>
  <si>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</si>
  <si>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</si>
  <si>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</si>
  <si>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</si>
  <si>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</si>
  <si>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</si>
  <si>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</si>
  <si>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</si>
  <si>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</si>
  <si>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</si>
  <si>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</si>
  <si>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</si>
  <si>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</si>
  <si>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</si>
  <si>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</si>
  <si>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</si>
  <si>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</si>
  <si>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</si>
  <si>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</si>
  <si>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</si>
  <si>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</si>
  <si>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</si>
  <si>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</si>
  <si>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</si>
  <si>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</si>
  <si>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</si>
  <si>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</si>
  <si>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</si>
  <si>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</si>
  <si>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</si>
  <si>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</si>
  <si>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</si>
  <si>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</si>
  <si>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</si>
  <si>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</si>
  <si>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</si>
  <si>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</si>
  <si>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</si>
  <si>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</si>
  <si>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</si>
  <si>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</si>
  <si>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</si>
  <si>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</si>
  <si>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</si>
  <si>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</si>
  <si>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</si>
  <si>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</si>
  <si>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</si>
  <si>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</si>
  <si>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</si>
  <si>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</si>
  <si>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</si>
  <si>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</si>
  <si>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</si>
  <si>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</si>
  <si>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</si>
  <si>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</si>
  <si>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</si>
  <si>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</si>
  <si>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</si>
  <si>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</si>
  <si>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</si>
  <si>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</si>
  <si>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</si>
  <si>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</si>
  <si>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</si>
  <si>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</si>
  <si>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</si>
  <si>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</si>
  <si>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</si>
  <si>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</si>
  <si>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</si>
  <si>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</si>
  <si>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</si>
  <si>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</si>
  <si>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</si>
  <si>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</si>
  <si>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</si>
  <si>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</si>
  <si>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</si>
  <si>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</si>
  <si>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</si>
  <si>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</si>
  <si>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</si>
  <si>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</si>
  <si>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</si>
  <si>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</si>
  <si>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</si>
  <si>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</si>
  <si>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</si>
  <si>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</si>
  <si>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</si>
  <si>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</si>
  <si>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</si>
  <si>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</si>
  <si>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</si>
  <si>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</si>
  <si>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</si>
  <si>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</si>
  <si>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</si>
  <si>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</si>
  <si>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</si>
  <si>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</si>
  <si>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</si>
  <si>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</si>
  <si>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</si>
  <si>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</si>
  <si>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</si>
  <si>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</si>
  <si>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</si>
  <si>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</si>
  <si>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</si>
  <si>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</si>
  <si>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</si>
  <si>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</si>
  <si>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</si>
  <si>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</si>
  <si>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</si>
  <si>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</si>
  <si>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</si>
  <si>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</si>
  <si>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</si>
  <si>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</si>
  <si>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</si>
  <si>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</si>
  <si>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</si>
  <si>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</si>
  <si>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</si>
  <si>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</si>
  <si>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</si>
  <si>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</si>
  <si>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</si>
  <si>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</si>
  <si>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</si>
  <si>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</si>
  <si>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</si>
  <si>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</si>
  <si>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</si>
  <si>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</si>
  <si>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</si>
  <si>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</si>
  <si>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</si>
  <si>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</si>
  <si>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</si>
  <si>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</si>
  <si>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</si>
  <si>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</si>
  <si>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</si>
  <si>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</si>
  <si>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</si>
  <si>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</si>
  <si>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</si>
  <si>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</si>
  <si>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</si>
  <si>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</si>
  <si>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</si>
  <si>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</si>
  <si>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</si>
  <si>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</si>
  <si>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</si>
  <si>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</si>
  <si>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</si>
  <si>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</si>
  <si>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</si>
  <si>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</si>
  <si>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</si>
  <si>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</si>
  <si>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</si>
  <si>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</si>
  <si>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</si>
  <si>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</si>
  <si>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</si>
  <si>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</si>
  <si>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</si>
  <si>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</si>
  <si>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</si>
  <si>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</si>
  <si>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</si>
  <si>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</si>
  <si>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</si>
  <si>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</si>
  <si>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</si>
  <si>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</si>
  <si>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</si>
  <si>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</si>
  <si>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</si>
  <si>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</si>
  <si>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</si>
  <si>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</si>
  <si>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</si>
  <si>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</si>
  <si>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</si>
  <si>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</si>
  <si>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</si>
  <si>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</si>
  <si>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</si>
  <si>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</si>
  <si>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</si>
  <si>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</si>
  <si>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</si>
  <si>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</si>
  <si>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</si>
  <si>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</si>
  <si>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</si>
  <si>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</si>
  <si>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</si>
  <si>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</si>
  <si>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</si>
  <si>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</si>
  <si>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</si>
  <si>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</si>
  <si>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</si>
  <si>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</si>
  <si>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</si>
  <si>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</si>
  <si>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</si>
  <si>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</si>
  <si>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</si>
  <si>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</si>
  <si>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</si>
  <si>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</si>
  <si>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</si>
  <si>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</si>
  <si>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</si>
  <si>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</si>
  <si>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</si>
  <si>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</si>
  <si>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</si>
  <si>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</si>
  <si>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</si>
  <si>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</si>
  <si>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</si>
  <si>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</si>
  <si>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</si>
  <si>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</si>
  <si>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</si>
  <si>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</si>
  <si>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</si>
  <si>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</si>
  <si>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</si>
  <si>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</si>
  <si>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</si>
  <si>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</si>
  <si>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</si>
  <si>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</si>
  <si>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</si>
  <si>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</si>
  <si>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</si>
  <si>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</si>
  <si>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</si>
  <si>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</si>
  <si>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</si>
  <si>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</si>
  <si>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</si>
  <si>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</si>
  <si>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</si>
  <si>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</si>
  <si>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</si>
  <si>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</si>
  <si>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</si>
  <si>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</si>
  <si>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</si>
  <si>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</si>
  <si>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</si>
  <si>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</si>
  <si>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</si>
  <si>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</si>
  <si>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</si>
  <si>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</si>
  <si>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</si>
  <si>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</si>
  <si>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</si>
  <si>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</si>
  <si>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</si>
  <si>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</si>
  <si>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</si>
  <si>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</si>
  <si>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</si>
  <si>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</si>
  <si>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</si>
  <si>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</si>
  <si>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</si>
  <si>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</si>
  <si>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</si>
  <si>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</si>
  <si>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</si>
  <si>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</si>
  <si>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</si>
  <si>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</si>
  <si>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</si>
  <si>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</si>
  <si>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</si>
  <si>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</si>
  <si>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</si>
  <si>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</si>
  <si>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</si>
  <si>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</si>
  <si>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</si>
  <si>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</si>
  <si>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</si>
  <si>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</si>
  <si>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</si>
  <si>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</si>
  <si>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</si>
  <si>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</si>
  <si>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</si>
  <si>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</si>
  <si>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</si>
  <si>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</si>
  <si>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</si>
  <si>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</si>
  <si>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</si>
  <si>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</si>
  <si>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</si>
  <si>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</si>
  <si>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</si>
  <si>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</si>
  <si>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</si>
  <si>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</si>
  <si>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</si>
  <si>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</si>
  <si>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</si>
  <si>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</si>
  <si>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</si>
  <si>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</si>
  <si>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</si>
  <si>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</si>
  <si>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</si>
  <si>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</si>
  <si>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</si>
  <si>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</si>
  <si>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</si>
  <si>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</si>
  <si>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</si>
  <si>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</si>
  <si>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</si>
  <si>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</si>
  <si>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</si>
  <si>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</si>
  <si>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</si>
  <si>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</si>
  <si>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</si>
  <si>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</si>
  <si>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</si>
  <si>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</si>
  <si>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</si>
  <si>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</si>
  <si>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</si>
  <si>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</si>
  <si>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</si>
  <si>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</si>
  <si>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</si>
  <si>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</si>
  <si>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</si>
  <si>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</si>
  <si>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</si>
  <si>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</si>
  <si>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</si>
  <si>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</si>
  <si>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</si>
  <si>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</si>
  <si>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</si>
  <si>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</si>
  <si>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</si>
  <si>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</si>
  <si>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</si>
  <si>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</si>
  <si>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</si>
  <si>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</si>
  <si>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</si>
  <si>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</si>
  <si>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</si>
  <si>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</si>
  <si>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</si>
  <si>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</si>
  <si>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</si>
  <si>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</si>
  <si>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</si>
  <si>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</si>
  <si>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</si>
  <si>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</si>
  <si>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</si>
  <si>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</si>
  <si>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</si>
  <si>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</si>
  <si>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</si>
  <si>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</si>
  <si>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</si>
  <si>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</si>
  <si>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</si>
  <si>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</si>
  <si>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</si>
  <si>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</si>
  <si>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</si>
  <si>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</si>
  <si>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</si>
  <si>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</si>
  <si>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</si>
  <si>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</si>
  <si>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</si>
  <si>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</si>
  <si>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</si>
  <si>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</si>
  <si>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</si>
  <si>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</si>
  <si>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</si>
  <si>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</si>
  <si>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</si>
  <si>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</si>
  <si>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</si>
  <si>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</si>
  <si>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</si>
  <si>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</si>
  <si>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</si>
  <si>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</si>
  <si>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</si>
  <si>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</si>
  <si>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</si>
  <si>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</si>
  <si>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</si>
  <si>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</si>
  <si>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</si>
  <si>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</si>
  <si>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</si>
  <si>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</si>
  <si>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</si>
  <si>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</si>
  <si>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</si>
  <si>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</si>
  <si>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</si>
  <si>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</si>
  <si>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</si>
  <si>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</si>
  <si>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</si>
  <si>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</si>
  <si>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</si>
  <si>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</si>
  <si>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</si>
  <si>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</si>
  <si>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</si>
  <si>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</si>
  <si>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</si>
  <si>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</si>
  <si>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</si>
  <si>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</si>
  <si>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</si>
  <si>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</si>
  <si>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</si>
  <si>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</si>
  <si>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</si>
  <si>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</si>
  <si>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</si>
  <si>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</si>
  <si>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</si>
  <si>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</si>
  <si>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</si>
  <si>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</si>
  <si>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</si>
  <si>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</si>
  <si>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</si>
  <si>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</si>
  <si>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</si>
  <si>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</si>
  <si>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</si>
  <si>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</si>
  <si>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</si>
  <si>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</si>
  <si>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</si>
  <si>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</si>
  <si>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</si>
  <si>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</si>
  <si>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</si>
  <si>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</si>
  <si>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</si>
  <si>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</si>
  <si>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</si>
  <si>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</si>
  <si>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</si>
  <si>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</si>
  <si>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</si>
  <si>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</si>
  <si>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</si>
  <si>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</si>
  <si>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</si>
  <si>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</si>
  <si>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</si>
  <si>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</si>
  <si>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</si>
  <si>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</si>
  <si>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</si>
  <si>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</si>
  <si>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</si>
  <si>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</si>
  <si>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</si>
  <si>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</si>
  <si>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</si>
  <si>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</si>
  <si>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</si>
  <si>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</si>
  <si>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</si>
  <si>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</si>
  <si>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</si>
  <si>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</si>
  <si>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</si>
  <si>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</si>
  <si>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</si>
  <si>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</si>
  <si>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</si>
  <si>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</si>
  <si>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</si>
  <si>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</si>
  <si>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</si>
  <si>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</si>
  <si>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</si>
  <si>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</si>
  <si>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</si>
  <si>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</si>
  <si>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</si>
  <si>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</si>
  <si>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</si>
  <si>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</si>
  <si>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</si>
  <si>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</si>
  <si>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</si>
  <si>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</si>
  <si>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</si>
  <si>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</si>
  <si>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</si>
  <si>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</si>
  <si>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</si>
  <si>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</si>
  <si>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</si>
  <si>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</si>
  <si>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</si>
  <si>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</si>
  <si>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</si>
  <si>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</si>
  <si>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</si>
  <si>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</si>
  <si>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</si>
  <si>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</si>
  <si>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</si>
  <si>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</si>
  <si>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</si>
  <si>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</si>
  <si>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</si>
  <si>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</si>
  <si>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</si>
  <si>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</si>
  <si>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</si>
  <si>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</si>
  <si>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</si>
  <si>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</si>
  <si>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</si>
  <si>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</si>
  <si>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</si>
  <si>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</si>
  <si>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</si>
  <si>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</si>
  <si>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</si>
  <si>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</si>
  <si>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</si>
  <si>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</si>
  <si>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</si>
  <si>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</si>
  <si>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</si>
  <si>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</si>
  <si>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</si>
  <si>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</si>
  <si>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</si>
  <si>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</si>
  <si>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</si>
  <si>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</si>
  <si>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</si>
  <si>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</si>
  <si>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</si>
  <si>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</si>
  <si>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</si>
  <si>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</si>
  <si>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</si>
  <si>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</si>
  <si>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</si>
  <si>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</si>
  <si>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</si>
  <si>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</si>
  <si>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</si>
  <si>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</si>
  <si>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</si>
  <si>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</si>
  <si>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</si>
  <si>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</si>
  <si>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</si>
  <si>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</si>
  <si>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</si>
  <si>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</si>
  <si>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</si>
  <si>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</si>
  <si>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</si>
  <si>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</si>
  <si>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</si>
  <si>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</si>
  <si>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</si>
  <si>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</si>
  <si>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</si>
  <si>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</si>
  <si>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</si>
  <si>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</si>
  <si>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</si>
  <si>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</si>
  <si>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</si>
  <si>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</si>
  <si>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</si>
  <si>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</si>
  <si>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</si>
  <si>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</si>
  <si>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</si>
  <si>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</si>
  <si>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</si>
  <si>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</si>
  <si>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</si>
  <si>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</si>
  <si>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</si>
  <si>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</si>
  <si>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</si>
  <si>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</si>
  <si>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</si>
  <si>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</si>
  <si>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</si>
  <si>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</si>
  <si>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</si>
  <si>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</si>
  <si>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</si>
  <si>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</si>
  <si>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</si>
  <si>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</si>
  <si>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</si>
  <si>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</si>
  <si>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</si>
  <si>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</si>
  <si>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</si>
  <si>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</si>
  <si>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</si>
  <si>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</si>
  <si>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</si>
  <si>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</si>
  <si>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</si>
  <si>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</si>
  <si>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</si>
  <si>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</si>
  <si>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</si>
  <si>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</si>
  <si>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</si>
  <si>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</si>
  <si>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</si>
  <si>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</si>
  <si>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</si>
  <si>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</si>
  <si>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</si>
  <si>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</si>
  <si>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</si>
  <si>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</si>
  <si>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</si>
  <si>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</si>
  <si>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</si>
  <si>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</si>
  <si>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</si>
  <si>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</si>
  <si>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</si>
  <si>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</si>
  <si>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</si>
  <si>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</si>
  <si>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</si>
  <si>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</si>
  <si>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</si>
  <si>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</si>
  <si>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</si>
  <si>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</si>
  <si>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</si>
  <si>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</si>
  <si>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</si>
  <si>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</si>
  <si>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</si>
  <si>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</si>
  <si>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</si>
  <si>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</si>
  <si>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</si>
  <si>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</si>
  <si>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</si>
  <si>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</si>
  <si>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</si>
  <si>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</si>
  <si>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</si>
  <si>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</si>
  <si>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</si>
  <si>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</si>
  <si>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</si>
  <si>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</si>
  <si>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</si>
  <si>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</si>
  <si>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</si>
  <si>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</si>
  <si>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</si>
  <si>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</si>
  <si>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</si>
  <si>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</si>
  <si>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</si>
  <si>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</si>
  <si>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</si>
  <si>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</si>
  <si>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</si>
  <si>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</si>
  <si>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</si>
  <si>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</si>
  <si>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</si>
  <si>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</si>
  <si>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</si>
  <si>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</si>
  <si>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</si>
  <si>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</si>
  <si>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</si>
  <si>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</si>
  <si>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</si>
  <si>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</si>
  <si>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</si>
  <si>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</si>
  <si>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</si>
  <si>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</si>
  <si>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</si>
  <si>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</si>
  <si>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</si>
  <si>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</si>
  <si>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</si>
  <si>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</si>
  <si>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</si>
  <si>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</si>
  <si>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</si>
  <si>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</si>
  <si>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</si>
  <si>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</si>
  <si>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</si>
  <si>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</si>
  <si>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</si>
  <si>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</si>
  <si>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</si>
  <si>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</si>
  <si>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</si>
  <si>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</si>
  <si>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</si>
  <si>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</si>
  <si>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</si>
  <si>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</si>
  <si>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</si>
  <si>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</si>
  <si>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</si>
  <si>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</si>
  <si>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</si>
  <si>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</si>
  <si>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</si>
  <si>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</si>
  <si>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</si>
  <si>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</si>
  <si>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</si>
  <si>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</si>
  <si>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</si>
  <si>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</si>
  <si>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</si>
  <si>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</si>
  <si>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</si>
  <si>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</si>
  <si>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</si>
  <si>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</si>
  <si>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</si>
  <si>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</si>
  <si>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</si>
  <si>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</si>
  <si>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</si>
  <si>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</si>
  <si>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</si>
  <si>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</si>
  <si>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</si>
  <si>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</si>
  <si>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</si>
  <si>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</si>
  <si>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</si>
  <si>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</si>
  <si>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</si>
  <si>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</si>
  <si>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</si>
  <si>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</si>
  <si>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</si>
  <si>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</si>
  <si>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</si>
  <si>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</si>
  <si>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</si>
  <si>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</si>
  <si>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</si>
  <si>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</si>
  <si>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</si>
  <si>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</si>
  <si>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</si>
  <si>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</si>
  <si>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</si>
  <si>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</si>
  <si>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</si>
  <si>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</si>
  <si>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</si>
  <si>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</si>
  <si>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</si>
  <si>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</si>
  <si>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</si>
  <si>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</si>
  <si>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</si>
  <si>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</si>
  <si>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</si>
  <si>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</si>
  <si>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</si>
  <si>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</si>
  <si>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</si>
  <si>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</si>
  <si>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</si>
  <si>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</si>
  <si>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</si>
  <si>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</si>
  <si>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</si>
  <si>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</si>
  <si>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</si>
  <si>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</si>
  <si>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</si>
  <si>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</si>
  <si>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</si>
  <si>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</si>
  <si>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</si>
  <si>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</si>
  <si>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</si>
  <si>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</si>
  <si>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</si>
  <si>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</si>
  <si>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</si>
  <si>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</si>
  <si>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</si>
  <si>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</si>
  <si>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</si>
  <si>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</si>
  <si>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</si>
  <si>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</si>
  <si>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</si>
  <si>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</si>
  <si>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</si>
  <si>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</si>
  <si>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</si>
  <si>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</si>
  <si>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</si>
  <si>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</si>
  <si>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</si>
  <si>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</si>
  <si>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</si>
  <si>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</si>
  <si>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</si>
  <si>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</si>
  <si>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</si>
  <si>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</si>
  <si>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</si>
  <si>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</si>
  <si>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</si>
  <si>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</si>
  <si>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</si>
  <si>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</si>
  <si>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</si>
  <si>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</si>
  <si>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</si>
  <si>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</si>
  <si>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</si>
  <si>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</si>
  <si>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</si>
  <si>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</si>
  <si>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</si>
  <si>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</si>
  <si>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</si>
  <si>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</si>
  <si>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</si>
  <si>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</si>
  <si>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</si>
  <si>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</si>
  <si>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</si>
  <si>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</si>
  <si>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</si>
  <si>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</si>
  <si>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</si>
  <si>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</si>
  <si>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</si>
  <si>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</si>
  <si>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</si>
  <si>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</si>
  <si>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</si>
  <si>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</si>
  <si>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</si>
  <si>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</si>
  <si>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</si>
  <si>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</si>
  <si>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</si>
  <si>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</si>
  <si>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</si>
  <si>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</si>
  <si>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</si>
  <si>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</si>
  <si>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</si>
  <si>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</si>
  <si>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</si>
  <si>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</si>
  <si>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</si>
  <si>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</si>
  <si>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</si>
  <si>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</si>
  <si>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</si>
  <si>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</si>
  <si>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</si>
  <si>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</si>
  <si>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</si>
  <si>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</si>
  <si>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</si>
  <si>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</si>
  <si>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</si>
  <si>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</si>
  <si>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</si>
  <si>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</si>
  <si>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</si>
  <si>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</si>
  <si>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</si>
  <si>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</si>
  <si>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</si>
  <si>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</si>
  <si>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</si>
  <si>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</si>
  <si>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</si>
  <si>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</si>
  <si>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</si>
  <si>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</si>
  <si>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</si>
  <si>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</si>
  <si>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</si>
  <si>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</si>
  <si>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</si>
  <si>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</si>
  <si>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</si>
  <si>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</si>
  <si>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</si>
  <si>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</si>
  <si>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</si>
  <si>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</si>
  <si>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</si>
  <si>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</si>
  <si>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</si>
  <si>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</si>
  <si>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</si>
  <si>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</si>
  <si>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</si>
  <si>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</si>
  <si>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</si>
  <si>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</si>
  <si>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</si>
  <si>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</si>
  <si>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</si>
  <si>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</si>
  <si>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</si>
  <si>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</si>
  <si>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</si>
  <si>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</si>
  <si>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</si>
  <si>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</si>
  <si>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</si>
  <si>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</si>
  <si>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</si>
  <si>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</si>
  <si>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</si>
  <si>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</si>
  <si>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</si>
  <si>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</si>
  <si>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</si>
  <si>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</si>
  <si>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</si>
  <si>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</si>
  <si>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</si>
  <si>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</si>
  <si>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</si>
  <si>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</si>
  <si>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</si>
  <si>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</si>
  <si>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</si>
  <si>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</si>
  <si>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</si>
  <si>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</si>
  <si>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</si>
  <si>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</si>
  <si>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</si>
  <si>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</si>
  <si>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</si>
  <si>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</si>
  <si>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</si>
  <si>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</si>
  <si>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</si>
  <si>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</si>
  <si>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</si>
  <si>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</si>
  <si>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</si>
  <si>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</si>
  <si>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</si>
  <si>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</si>
  <si>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</si>
  <si>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</si>
  <si>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</si>
  <si>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</si>
  <si>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</si>
  <si>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</si>
  <si>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</si>
  <si>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</si>
  <si>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</si>
  <si>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</si>
  <si>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</si>
  <si>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</si>
  <si>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</si>
  <si>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</si>
  <si>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</si>
  <si>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</si>
  <si>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</si>
  <si>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</si>
  <si>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</si>
  <si>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</si>
  <si>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</si>
  <si>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</si>
  <si>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</si>
  <si>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</si>
  <si>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</si>
  <si>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</si>
  <si>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</si>
  <si>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</si>
  <si>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</si>
  <si>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</si>
  <si>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</si>
  <si>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</si>
  <si>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</si>
  <si>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</si>
  <si>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</si>
  <si>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</si>
  <si>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</si>
  <si>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</si>
  <si>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</si>
  <si>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</si>
  <si>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</si>
  <si>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</si>
  <si>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</si>
  <si>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</si>
  <si>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</si>
  <si>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</si>
  <si>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</si>
  <si>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</si>
  <si>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</si>
  <si>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</si>
  <si>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</si>
  <si>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</si>
  <si>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</si>
  <si>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</si>
  <si>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</si>
  <si>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</si>
  <si>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</si>
  <si>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</si>
  <si>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</si>
  <si>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</si>
  <si>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</si>
  <si>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</si>
  <si>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</si>
  <si>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</si>
  <si>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</si>
  <si>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</si>
  <si>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</si>
  <si>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</si>
  <si>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</si>
  <si>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</si>
  <si>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</si>
  <si>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</si>
  <si>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</si>
  <si>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</si>
  <si>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</si>
  <si>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</si>
  <si>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</si>
  <si>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</si>
  <si>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</si>
  <si>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</si>
  <si>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</si>
  <si>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</si>
  <si>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</si>
  <si>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</si>
  <si>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</si>
  <si>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</si>
  <si>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</si>
  <si>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</si>
  <si>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</si>
  <si>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</si>
  <si>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</si>
  <si>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</si>
  <si>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</si>
  <si>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</si>
  <si>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</si>
  <si>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</si>
  <si>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</si>
  <si>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</si>
  <si>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</si>
  <si>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</si>
  <si>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</si>
  <si>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</si>
  <si>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</si>
  <si>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</si>
  <si>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</si>
  <si>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</si>
  <si>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</si>
  <si>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</si>
  <si>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</si>
  <si>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</si>
  <si>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</si>
  <si>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</si>
  <si>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</si>
  <si>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</si>
  <si>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</si>
  <si>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</si>
  <si>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</si>
  <si>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</si>
  <si>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</si>
  <si>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</si>
  <si>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</si>
  <si>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</si>
  <si>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</si>
  <si>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</si>
  <si>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</si>
  <si>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</si>
  <si>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</si>
  <si>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</si>
  <si>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</si>
  <si>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</si>
  <si>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</si>
  <si>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</si>
  <si>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</si>
  <si>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</si>
  <si>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</si>
  <si>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</si>
  <si>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</si>
  <si>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</si>
  <si>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</si>
  <si>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</si>
  <si>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</si>
  <si>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</si>
  <si>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</si>
  <si>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</si>
  <si>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</si>
  <si>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</si>
  <si>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</si>
  <si>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</si>
  <si>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</si>
  <si>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</si>
  <si>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</si>
  <si>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</si>
  <si>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</si>
  <si>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</si>
  <si>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</si>
  <si>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</si>
  <si>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</si>
  <si>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</si>
  <si>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</si>
  <si>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</si>
  <si>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</si>
  <si>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</si>
  <si>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</si>
  <si>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</si>
  <si>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</si>
  <si>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</si>
  <si>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</si>
  <si>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</si>
  <si>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</si>
  <si>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</si>
  <si>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</si>
  <si>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</si>
  <si>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</si>
  <si>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</si>
  <si>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</si>
  <si>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</si>
  <si>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</si>
  <si>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</si>
  <si>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</si>
  <si>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</si>
  <si>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</si>
  <si>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</si>
  <si>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</si>
  <si>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</si>
  <si>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</si>
  <si>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</si>
  <si>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</si>
  <si>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</si>
  <si>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</si>
  <si>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</si>
  <si>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</si>
  <si>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</si>
  <si>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</si>
  <si>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</si>
  <si>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</si>
  <si>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</si>
  <si>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</si>
  <si>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</si>
  <si>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</si>
  <si>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</si>
  <si>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</si>
  <si>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</si>
  <si>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</si>
  <si>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</si>
  <si>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</si>
  <si>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</si>
  <si>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</si>
  <si>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</si>
  <si>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</si>
  <si>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</si>
  <si>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</si>
  <si>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</si>
  <si>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</si>
  <si>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</si>
  <si>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</si>
  <si>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</si>
  <si>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</si>
  <si>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</si>
  <si>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</si>
  <si>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</si>
  <si>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</si>
  <si>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</si>
  <si>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</si>
  <si>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</si>
  <si>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</si>
  <si>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</si>
  <si>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</si>
  <si>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</si>
  <si>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</si>
  <si>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</si>
  <si>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</si>
  <si>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</si>
  <si>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</si>
  <si>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</si>
  <si>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</si>
  <si>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</si>
  <si>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</si>
  <si>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</si>
  <si>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</si>
  <si>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</si>
  <si>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</si>
  <si>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</si>
  <si>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</si>
  <si>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</si>
  <si>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</si>
  <si>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</si>
  <si>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</si>
  <si>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</si>
  <si>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</si>
  <si>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</si>
  <si>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</si>
  <si>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</si>
  <si>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</si>
  <si>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</si>
  <si>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</si>
  <si>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</si>
  <si>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</si>
  <si>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</si>
  <si>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</si>
  <si>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</si>
  <si>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</si>
  <si>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</si>
  <si>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</si>
  <si>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</si>
  <si>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</si>
  <si>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</si>
  <si>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</si>
  <si>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</si>
  <si>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</si>
  <si>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</si>
  <si>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</si>
  <si>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</si>
  <si>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</si>
  <si>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</si>
  <si>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</si>
  <si>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</si>
  <si>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</si>
  <si>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</si>
  <si>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</si>
  <si>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</si>
  <si>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</si>
  <si>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</si>
  <si>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</si>
  <si>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</si>
  <si>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</si>
  <si>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</si>
  <si>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</si>
  <si>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</si>
  <si>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</si>
  <si>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</si>
  <si>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</si>
  <si>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</si>
  <si>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</si>
  <si>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</si>
  <si>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</si>
  <si>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</si>
  <si>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</si>
  <si>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</si>
  <si>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</si>
  <si>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</si>
  <si>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</si>
  <si>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</si>
  <si>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</si>
  <si>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</si>
  <si>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</si>
  <si>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</si>
  <si>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</si>
  <si>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</si>
  <si>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</si>
  <si>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</si>
  <si>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</si>
  <si>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</si>
  <si>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</si>
  <si>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</si>
  <si>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</si>
  <si>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</si>
  <si>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</si>
  <si>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</si>
  <si>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</si>
  <si>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</si>
  <si>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</si>
  <si>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</si>
  <si>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</si>
  <si>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</si>
  <si>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</si>
  <si>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</si>
  <si>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</si>
  <si>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</si>
  <si>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</si>
  <si>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</si>
  <si>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</si>
  <si>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</si>
  <si>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</si>
  <si>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</si>
  <si>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</si>
  <si>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</si>
  <si>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</si>
  <si>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</si>
  <si>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</si>
  <si>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</si>
  <si>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</si>
  <si>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</si>
  <si>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</si>
  <si>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</si>
  <si>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</si>
  <si>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</si>
  <si>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</si>
  <si>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</si>
  <si>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</si>
  <si>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</si>
  <si>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</si>
  <si>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</si>
  <si>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</si>
  <si>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</si>
  <si>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</si>
  <si>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</si>
  <si>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</si>
  <si>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</si>
  <si>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</si>
  <si>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</si>
  <si>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</si>
  <si>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</si>
  <si>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</si>
  <si>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</si>
  <si>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</si>
  <si>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</si>
  <si>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</si>
  <si>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</si>
  <si>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</si>
  <si>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</si>
  <si>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</si>
  <si>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</si>
  <si>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</si>
  <si>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</si>
  <si>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</si>
  <si>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</si>
  <si>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</si>
  <si>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</si>
  <si>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</si>
  <si>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</si>
  <si>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</si>
  <si>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</si>
  <si>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</si>
  <si>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</si>
  <si>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</si>
  <si>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</si>
  <si>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</si>
  <si>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</si>
  <si>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</si>
  <si>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</si>
  <si>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</si>
  <si>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</si>
  <si>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</si>
  <si>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</si>
  <si>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</si>
  <si>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</si>
  <si>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</si>
  <si>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</si>
  <si>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</si>
  <si>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</si>
  <si>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</si>
  <si>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</si>
  <si>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</si>
  <si>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</si>
  <si>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</si>
  <si>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</si>
  <si>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</si>
  <si>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</si>
  <si>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</si>
  <si>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</si>
  <si>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</si>
  <si>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</si>
  <si>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</si>
  <si>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</si>
  <si>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</si>
  <si>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</si>
  <si>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</si>
  <si>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</si>
  <si>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</si>
  <si>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</si>
  <si>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</si>
  <si>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</si>
  <si>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</si>
  <si>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</si>
  <si>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</si>
  <si>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</si>
  <si>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</si>
  <si>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</si>
  <si>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</si>
  <si>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</si>
  <si>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</si>
  <si>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</si>
  <si>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</si>
  <si>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</si>
  <si>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</si>
  <si>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</si>
  <si>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</si>
  <si>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</si>
  <si>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</si>
  <si>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</si>
  <si>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</si>
  <si>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</si>
  <si>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</si>
  <si>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</si>
  <si>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</si>
  <si>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</si>
  <si>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</si>
  <si>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</si>
  <si>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</si>
  <si>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</si>
  <si>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</si>
  <si>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</si>
  <si>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</si>
  <si>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</si>
  <si>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</si>
  <si>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</si>
  <si>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</si>
  <si>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</si>
  <si>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</si>
  <si>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</si>
  <si>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</si>
  <si>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</si>
  <si>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</si>
  <si>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</si>
  <si>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</si>
  <si>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</si>
  <si>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</si>
  <si>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</si>
  <si>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</si>
  <si>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</si>
  <si>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</si>
  <si>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</si>
  <si>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</si>
  <si>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</si>
  <si>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</si>
  <si>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</si>
  <si>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</si>
  <si>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</si>
  <si>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</si>
  <si>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</si>
  <si>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</si>
  <si>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</si>
  <si>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</si>
  <si>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</si>
  <si>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</si>
  <si>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</si>
  <si>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</si>
  <si>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</si>
  <si>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</si>
  <si>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</si>
  <si>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</si>
  <si>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</si>
  <si>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</si>
  <si>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</si>
  <si>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</si>
  <si>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</si>
  <si>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</si>
  <si>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</si>
  <si>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</si>
  <si>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</si>
  <si>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</si>
  <si>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</si>
  <si>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</si>
  <si>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</si>
  <si>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</si>
  <si>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</si>
  <si>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</si>
  <si>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</si>
  <si>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</si>
  <si>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</si>
  <si>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</si>
  <si>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</si>
  <si>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</si>
  <si>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</si>
  <si>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</si>
  <si>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</si>
  <si>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</si>
  <si>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</si>
  <si>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</si>
  <si>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</si>
  <si>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</si>
  <si>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</si>
  <si>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</si>
  <si>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</si>
  <si>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</si>
  <si>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</si>
  <si>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</si>
  <si>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</si>
  <si>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</si>
  <si>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</si>
  <si>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</si>
  <si>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</si>
  <si>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</si>
  <si>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</si>
  <si>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</si>
  <si>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</si>
  <si>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</si>
  <si>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</si>
  <si>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</si>
  <si>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</si>
  <si>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</si>
  <si>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</si>
  <si>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</si>
  <si>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</si>
  <si>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</si>
  <si>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</si>
  <si>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</si>
  <si>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</si>
  <si>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</si>
  <si>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</si>
  <si>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</si>
  <si>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</si>
  <si>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</si>
  <si>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</si>
  <si>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</si>
  <si>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</si>
  <si>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</si>
  <si>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</si>
  <si>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</si>
  <si>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</si>
  <si>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</si>
  <si>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</si>
  <si>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</si>
  <si>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</si>
  <si>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</si>
  <si>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</si>
  <si>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</si>
  <si>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</si>
  <si>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</si>
  <si>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</si>
  <si>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</si>
  <si>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</si>
  <si>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</si>
  <si>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</si>
  <si>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</si>
  <si>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</si>
  <si>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</si>
  <si>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</si>
  <si>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</si>
  <si>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</si>
  <si>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</si>
  <si>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</si>
  <si>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</si>
  <si>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</si>
  <si>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</si>
  <si>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</si>
  <si>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</si>
  <si>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</si>
  <si>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</si>
  <si>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</si>
  <si>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</si>
  <si>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</si>
  <si>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</si>
  <si>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</si>
  <si>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</si>
  <si>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</si>
  <si>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</si>
  <si>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</si>
  <si>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</si>
  <si>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</si>
  <si>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</si>
  <si>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</si>
  <si>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</si>
  <si>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</si>
  <si>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</si>
  <si>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</si>
  <si>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</si>
  <si>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</si>
  <si>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</si>
  <si>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</si>
  <si>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</si>
  <si>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</si>
  <si>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</si>
  <si>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</si>
  <si>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</si>
  <si>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</si>
  <si>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</si>
  <si>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</si>
  <si>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</si>
  <si>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</si>
  <si>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</si>
  <si>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</si>
  <si>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</si>
  <si>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</si>
  <si>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</si>
  <si>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</si>
  <si>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</si>
  <si>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</si>
  <si>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</si>
  <si>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</si>
  <si>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</si>
  <si>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</si>
  <si>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</si>
  <si>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</si>
  <si>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</si>
  <si>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</si>
  <si>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</si>
  <si>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</si>
  <si>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</si>
  <si>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</si>
  <si>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</si>
  <si>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</si>
  <si>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</si>
  <si>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</si>
  <si>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</si>
  <si>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</si>
  <si>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</si>
  <si>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</si>
  <si>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</si>
  <si>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</si>
  <si>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</si>
  <si>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</si>
  <si>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</si>
  <si>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</si>
  <si>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</si>
  <si>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</si>
  <si>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</si>
  <si>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</si>
  <si>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</si>
  <si>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</si>
  <si>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</si>
  <si>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</si>
  <si>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</si>
  <si>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</si>
  <si>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</si>
  <si>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</si>
  <si>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</si>
  <si>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</si>
  <si>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</si>
  <si>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</si>
  <si>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</si>
  <si>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</si>
  <si>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</si>
  <si>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</si>
  <si>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</si>
  <si>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</si>
  <si>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</si>
  <si>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</si>
  <si>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</si>
  <si>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</si>
  <si>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</si>
  <si>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</si>
  <si>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</si>
  <si>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</si>
  <si>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</si>
  <si>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</si>
  <si>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</si>
  <si>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</si>
  <si>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</si>
  <si>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</si>
  <si>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</si>
  <si>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</si>
  <si>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</si>
  <si>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</si>
  <si>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</si>
  <si>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</si>
  <si>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</si>
  <si>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</si>
  <si>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</si>
  <si>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</si>
  <si>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</si>
  <si>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</si>
  <si>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</si>
  <si>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</si>
  <si>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</si>
  <si>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</si>
  <si>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</si>
  <si>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</si>
  <si>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</si>
  <si>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</si>
  <si>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</si>
  <si>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</si>
  <si>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</si>
  <si>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</si>
  <si>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</si>
  <si>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</si>
  <si>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</si>
  <si>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</si>
  <si>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</si>
  <si>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</si>
  <si>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</si>
  <si>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</si>
  <si>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</si>
  <si>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</si>
  <si>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</si>
  <si>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</si>
  <si>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</si>
  <si>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</si>
  <si>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</si>
  <si>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</si>
  <si>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</si>
  <si>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</si>
  <si>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</si>
  <si>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</si>
  <si>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</si>
  <si>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</si>
  <si>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</si>
  <si>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</si>
  <si>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</si>
  <si>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</si>
  <si>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</si>
  <si>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</si>
  <si>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</si>
  <si>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</si>
  <si>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</si>
  <si>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</si>
  <si>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</si>
  <si>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</si>
  <si>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</si>
  <si>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</si>
  <si>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</si>
  <si>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</si>
  <si>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</si>
  <si>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</si>
  <si>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</si>
  <si>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</si>
  <si>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</si>
  <si>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</si>
  <si>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</si>
  <si>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</si>
  <si>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</si>
  <si>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</si>
  <si>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</si>
  <si>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</si>
  <si>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</si>
  <si>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</si>
  <si>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</si>
  <si>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</si>
  <si>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CMI Inc dba Corrosion Materials</t>
  </si>
  <si>
    <t xml:space="preserve">Metals distribution of nickel and cobalt metal alloy plate, pipe, bar, tube, pipe fittings, forgings, flanges, weld wire and fasteners. </t>
  </si>
  <si>
    <t>130925675</t>
  </si>
  <si>
    <t>2262 Groom Rd Baker, LA  70714</t>
  </si>
  <si>
    <t>Byron Hudson</t>
  </si>
  <si>
    <t>bhudson@corrosionmaterials.com</t>
  </si>
  <si>
    <t>225.778.6430</t>
  </si>
  <si>
    <t>QC and Safety Mgr</t>
  </si>
  <si>
    <t xml:space="preserve">Required for certain metal alloy chemistry makeup. </t>
  </si>
  <si>
    <t>Corrosion Materials does not dictate that the smelters used by its suppliers be validated by any particular organization or through any particular program or protocol.  However, Corrosion Materials requires its suppliers to provide written certification that the conflict minerals they supply do not originate from the DRC countries.</t>
  </si>
  <si>
    <t>DUNS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</si>
</sst>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bhudson@corrosionmaterials.com" TargetMode="External"/><Relationship Id="rId1" Type="http://schemas.openxmlformats.org/officeDocument/2006/relationships/hyperlink" Target="mailto:bhudson@corrosionmaterial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4BDF1A28-30D5-449D-B20E-D6C97EF9FAE1}" showAutoFilter="1">
      <selection activeCell="C1" sqref="C1:D65536"/>
      <pageMargins left="0" right="0" top="0" bottom="0" header="0" footer="0"/>
      <pageSetup orientation="portrait"/>
      <autoFilter ref="B1:C1" xr:uid="{942BDF28-381D-45D1-BF50-2CA8880333F5}"/>
    </customSheetView>
    <customSheetView guid="{C59130F4-2E03-5E48-94CE-6E4A0484DB9E}" showAutoFilter="1">
      <selection activeCell="C1" sqref="C1:D65536"/>
      <pageMargins left="0" right="0" top="0" bottom="0" header="0" footer="0"/>
      <pageSetup orientation="portrait"/>
      <headerFooter alignWithMargins="0"/>
      <autoFilter ref="B1:C1" xr:uid="{4075628E-C9BA-49AB-9962-4619FA12F43D}"/>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90">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zoomScaleNormal="100" workbookViewId="0">
      <selection activeCell="D13" sqref="D13:J1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57"/>
      <c r="B1" s="358"/>
      <c r="C1" s="358"/>
      <c r="D1" s="358"/>
      <c r="E1" s="358"/>
      <c r="F1" s="358"/>
      <c r="G1" s="358"/>
      <c r="H1" s="358"/>
      <c r="I1" s="358"/>
      <c r="J1" s="358"/>
      <c r="K1" s="359"/>
      <c r="L1" s="103"/>
      <c r="P1" s="3"/>
      <c r="Q1" s="3"/>
      <c r="R1" s="3"/>
      <c r="S1" s="3"/>
      <c r="T1" s="3"/>
      <c r="U1" s="3"/>
      <c r="V1" s="3"/>
      <c r="W1" s="3"/>
      <c r="X1" s="3"/>
      <c r="Y1" s="3"/>
      <c r="Z1" s="3"/>
      <c r="AA1" s="3"/>
      <c r="AB1" s="3"/>
      <c r="AC1" s="3"/>
      <c r="AD1" s="3"/>
      <c r="AE1" s="3"/>
      <c r="AF1" s="3"/>
      <c r="AG1" s="3"/>
      <c r="AH1" s="3"/>
    </row>
    <row r="2" spans="1:34" ht="81.75" customHeight="1">
      <c r="A2" s="28"/>
      <c r="B2" s="326"/>
      <c r="C2" s="29"/>
      <c r="D2" s="360" t="str">
        <f ca="1">OFFSET(L!$C$1,MATCH("Declaration"&amp;ADDRESS(ROW(),COLUMN(),4),L!$A:$A,0)-1,SL,,)</f>
        <v>Extended Mineral Reporting Template (EMRT)</v>
      </c>
      <c r="E2" s="361"/>
      <c r="F2" s="361"/>
      <c r="G2" s="361"/>
      <c r="H2" s="361"/>
      <c r="I2" s="361"/>
      <c r="J2" s="36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344"/>
      <c r="F3" s="345"/>
      <c r="G3" s="345"/>
      <c r="H3" s="345"/>
      <c r="I3" s="345"/>
      <c r="J3" s="202" t="s">
        <v>14430</v>
      </c>
      <c r="K3" s="30"/>
      <c r="L3" s="103"/>
      <c r="P3" s="39">
        <f>MATCH($D$3,LN,0)</f>
        <v>1</v>
      </c>
    </row>
    <row r="4" spans="1:34" ht="15.75">
      <c r="A4" s="28"/>
      <c r="B4" s="367" t="str">
        <f ca="1">OFFSET(L!$C$1,MATCH("Declaration"&amp;ADDRESS(ROW(),COLUMN(),4),L!$A:$A,0)-1,SL,,)</f>
        <v>The purpose of this document is to collect sourcing information on cobalt or natural mica.</v>
      </c>
      <c r="C4" s="367"/>
      <c r="D4" s="367"/>
      <c r="E4" s="367"/>
      <c r="F4" s="367"/>
      <c r="G4" s="367"/>
      <c r="H4" s="367"/>
      <c r="I4" s="371" t="str">
        <f ca="1">OFFSET(L!$C$1,MATCH("Declaration"&amp;ADDRESS(ROW(),COLUMN(),4),L!$A:$A,0)-1,SL,,)</f>
        <v>Link to Terms &amp; Conditions</v>
      </c>
      <c r="J4" s="371"/>
      <c r="K4" s="30"/>
      <c r="L4" s="105"/>
      <c r="P4" s="3"/>
      <c r="Q4" s="3"/>
      <c r="R4" s="3"/>
      <c r="S4" s="3"/>
      <c r="T4" s="3"/>
      <c r="U4" s="3"/>
      <c r="V4" s="3"/>
      <c r="W4" s="3"/>
      <c r="X4" s="3"/>
      <c r="Y4" s="3"/>
      <c r="Z4" s="3"/>
      <c r="AA4" s="3"/>
      <c r="AB4" s="3"/>
      <c r="AC4" s="3"/>
      <c r="AD4" s="3"/>
      <c r="AE4" s="3"/>
      <c r="AF4" s="3"/>
      <c r="AG4" s="3"/>
      <c r="AH4" s="3"/>
    </row>
    <row r="5" spans="1:34" ht="15">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0"/>
      <c r="L6" s="105" t="s">
        <v>21</v>
      </c>
      <c r="P6" s="3"/>
      <c r="Q6" s="3"/>
      <c r="R6" s="3"/>
      <c r="S6" s="3"/>
      <c r="T6" s="3"/>
      <c r="U6" s="3"/>
      <c r="V6" s="3"/>
      <c r="W6" s="3"/>
      <c r="X6" s="3"/>
      <c r="Y6" s="3"/>
      <c r="Z6" s="3"/>
      <c r="AA6" s="3"/>
      <c r="AB6" s="3"/>
      <c r="AC6" s="3"/>
      <c r="AD6" s="3"/>
      <c r="AE6" s="3"/>
      <c r="AF6" s="3"/>
      <c r="AG6" s="3"/>
      <c r="AH6" s="3"/>
    </row>
    <row r="7" spans="1:34" ht="15.75">
      <c r="A7" s="28"/>
      <c r="B7" s="372" t="str">
        <f ca="1">OFFSET(L!$C$1,MATCH("Declaration"&amp;ADDRESS(ROW(),COLUMN(),4),L!$A:$A,0)-1,SL,,)</f>
        <v>Company Information</v>
      </c>
      <c r="C7" s="372"/>
      <c r="D7" s="372"/>
      <c r="E7" s="372"/>
      <c r="F7" s="372"/>
      <c r="G7" s="372"/>
      <c r="H7" s="372"/>
      <c r="I7" s="372"/>
      <c r="J7" s="37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3" t="s">
        <v>14432</v>
      </c>
      <c r="E8" s="364"/>
      <c r="F8" s="364"/>
      <c r="G8" s="364"/>
      <c r="H8" s="364"/>
      <c r="I8" s="364"/>
      <c r="J8" s="36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81" t="s">
        <v>24</v>
      </c>
      <c r="E9" s="382"/>
      <c r="F9" s="382"/>
      <c r="G9" s="383"/>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73" t="str">
        <f ca="1">OFFSET(L!$C$1,MATCH("Declaration"&amp;ADDRESS(ROW(),COLUMN(),4)&amp;LEFT($D$9,1),L!$A:$A,0)-1,SL,,)</f>
        <v>Description of Scope: (*)</v>
      </c>
      <c r="C10" s="113"/>
      <c r="D10" s="368" t="s">
        <v>14433</v>
      </c>
      <c r="E10" s="369"/>
      <c r="F10" s="369"/>
      <c r="G10" s="369"/>
      <c r="H10" s="369"/>
      <c r="I10" s="369"/>
      <c r="J10" s="370"/>
      <c r="K10" s="30"/>
      <c r="L10" s="105"/>
      <c r="Q10" s="3"/>
      <c r="R10" s="3"/>
      <c r="S10" s="3"/>
      <c r="T10" s="3"/>
      <c r="U10" s="3"/>
      <c r="V10" s="3"/>
      <c r="W10" s="3"/>
      <c r="X10" s="3"/>
      <c r="Y10" s="3"/>
      <c r="Z10" s="3"/>
      <c r="AA10" s="3"/>
      <c r="AB10" s="3"/>
      <c r="AC10" s="3"/>
      <c r="AD10" s="3"/>
      <c r="AE10" s="3"/>
      <c r="AF10" s="3"/>
      <c r="AG10" s="3"/>
      <c r="AH10" s="3"/>
    </row>
    <row r="11" spans="1:34" ht="15.75">
      <c r="A11" s="32"/>
      <c r="B11" s="374"/>
      <c r="C11" s="113"/>
      <c r="D11" s="375" t="str">
        <f ca="1">IF(D9=Q9,OFFSET(L!$C$1,MATCH("Declaration"&amp;ADDRESS(ROW(),COLUMN(),4),L!$A:$A,0)-1,SL,,),"")</f>
        <v/>
      </c>
      <c r="E11" s="376"/>
      <c r="F11" s="376"/>
      <c r="G11" s="376"/>
      <c r="H11" s="376"/>
      <c r="I11" s="376"/>
      <c r="J11" s="37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6" t="s">
        <v>14434</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6" t="s">
        <v>14442</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6" t="s">
        <v>14435</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6" t="s">
        <v>14436</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54" t="s">
        <v>14437</v>
      </c>
      <c r="E16" s="355"/>
      <c r="F16" s="355"/>
      <c r="G16" s="355"/>
      <c r="H16" s="355"/>
      <c r="I16" s="355"/>
      <c r="J16" s="356"/>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6" t="s">
        <v>14438</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6" t="s">
        <v>14436</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6" t="s">
        <v>14439</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54" t="s">
        <v>14437</v>
      </c>
      <c r="E20" s="355"/>
      <c r="F20" s="355"/>
      <c r="G20" s="355"/>
      <c r="H20" s="355"/>
      <c r="I20" s="355"/>
      <c r="J20" s="356"/>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6" t="s">
        <v>14438</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87">
        <v>44683</v>
      </c>
      <c r="E22" s="388"/>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80"/>
      <c r="E23" s="38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40" t="str">
        <f ca="1">OFFSET(L!$C$1,MATCH("Declaration"&amp;ADDRESS(ROW(),COLUMN(),4),L!$A:$A,0)-1,SL,,)</f>
        <v>Answer the following questions 1 - 7 based on the declaration scope indicated above</v>
      </c>
      <c r="C24" s="340"/>
      <c r="D24" s="340"/>
      <c r="E24" s="340"/>
      <c r="F24" s="340"/>
      <c r="G24" s="340"/>
      <c r="H24" s="340"/>
      <c r="I24" s="340"/>
      <c r="J24" s="34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86" t="str">
        <f ca="1">OFFSET(L!$C$1,MATCH("Declaration"&amp;ADDRESS(ROW(),COLUMN(),4),L!$A:$A,0)-1,SL,,)</f>
        <v>Answer</v>
      </c>
      <c r="E25" s="386"/>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6" t="s">
        <v>28</v>
      </c>
      <c r="E26" s="347"/>
      <c r="F26" s="9"/>
      <c r="G26" s="341" t="s">
        <v>14440</v>
      </c>
      <c r="H26" s="342"/>
      <c r="I26" s="342"/>
      <c r="J26" s="343"/>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6" t="s">
        <v>25</v>
      </c>
      <c r="E27" s="347"/>
      <c r="F27" s="9"/>
      <c r="G27" s="341"/>
      <c r="H27" s="342"/>
      <c r="I27" s="342"/>
      <c r="J27" s="343"/>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52" t="s">
        <v>25</v>
      </c>
      <c r="E28" s="353"/>
      <c r="F28" s="9"/>
      <c r="G28" s="341"/>
      <c r="H28" s="342"/>
      <c r="I28" s="342"/>
      <c r="J28" s="343"/>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84" t="s">
        <v>25</v>
      </c>
      <c r="E29" s="385"/>
      <c r="F29" s="9"/>
      <c r="G29" s="341"/>
      <c r="H29" s="342"/>
      <c r="I29" s="342"/>
      <c r="J29" s="343"/>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78" t="str">
        <f ca="1">D25</f>
        <v>Answer</v>
      </c>
      <c r="E31" s="378"/>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6" t="s">
        <v>28</v>
      </c>
      <c r="E32" s="347"/>
      <c r="F32" s="9"/>
      <c r="G32" s="341"/>
      <c r="H32" s="342"/>
      <c r="I32" s="342"/>
      <c r="J32" s="343"/>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6"/>
      <c r="E33" s="347"/>
      <c r="F33" s="9"/>
      <c r="G33" s="341"/>
      <c r="H33" s="342"/>
      <c r="I33" s="342"/>
      <c r="J33" s="343"/>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52" t="s">
        <v>25</v>
      </c>
      <c r="E34" s="353"/>
      <c r="F34" s="9"/>
      <c r="G34" s="341"/>
      <c r="H34" s="342"/>
      <c r="I34" s="342"/>
      <c r="J34" s="343"/>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52" t="s">
        <v>25</v>
      </c>
      <c r="E35" s="353"/>
      <c r="F35" s="9"/>
      <c r="G35" s="341"/>
      <c r="H35" s="342"/>
      <c r="I35" s="342"/>
      <c r="J35" s="343"/>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78" t="str">
        <f ca="1">D25</f>
        <v>Answer</v>
      </c>
      <c r="E37" s="378"/>
      <c r="F37" s="15"/>
      <c r="G37" s="38" t="str">
        <f ca="1">G25</f>
        <v>Comments</v>
      </c>
      <c r="H37" s="379"/>
      <c r="I37" s="379"/>
      <c r="J37" s="379"/>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6" t="s">
        <v>25</v>
      </c>
      <c r="E38" s="347"/>
      <c r="F38" s="41"/>
      <c r="G38" s="341"/>
      <c r="H38" s="342"/>
      <c r="I38" s="342"/>
      <c r="J38" s="343"/>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6"/>
      <c r="E39" s="347"/>
      <c r="F39" s="41"/>
      <c r="G39" s="341"/>
      <c r="H39" s="342"/>
      <c r="I39" s="342"/>
      <c r="J39" s="343"/>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6"/>
      <c r="E40" s="347"/>
      <c r="F40" s="41"/>
      <c r="G40" s="341"/>
      <c r="H40" s="342"/>
      <c r="I40" s="342"/>
      <c r="J40" s="343"/>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6"/>
      <c r="E41" s="347"/>
      <c r="F41" s="41"/>
      <c r="G41" s="341"/>
      <c r="H41" s="342"/>
      <c r="I41" s="342"/>
      <c r="J41" s="343"/>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78" t="str">
        <f ca="1">D25</f>
        <v>Answer</v>
      </c>
      <c r="E43" s="378"/>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6" t="s">
        <v>25</v>
      </c>
      <c r="E44" s="347"/>
      <c r="F44" s="41"/>
      <c r="G44" s="341"/>
      <c r="H44" s="342"/>
      <c r="I44" s="342"/>
      <c r="J44" s="343"/>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6"/>
      <c r="E45" s="347"/>
      <c r="F45" s="41"/>
      <c r="G45" s="341"/>
      <c r="H45" s="342"/>
      <c r="I45" s="342"/>
      <c r="J45" s="343"/>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52"/>
      <c r="E46" s="353"/>
      <c r="F46" s="41"/>
      <c r="G46" s="341"/>
      <c r="H46" s="342"/>
      <c r="I46" s="342"/>
      <c r="J46" s="343"/>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52"/>
      <c r="E47" s="353"/>
      <c r="F47" s="41"/>
      <c r="G47" s="341"/>
      <c r="H47" s="342"/>
      <c r="I47" s="342"/>
      <c r="J47" s="343"/>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78" t="str">
        <f ca="1">D25</f>
        <v>Answer</v>
      </c>
      <c r="E49" s="378"/>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50">
        <v>1</v>
      </c>
      <c r="E50" s="351"/>
      <c r="F50" s="41"/>
      <c r="G50" s="341"/>
      <c r="H50" s="342"/>
      <c r="I50" s="342"/>
      <c r="J50" s="343"/>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50"/>
      <c r="E51" s="351"/>
      <c r="F51" s="41"/>
      <c r="G51" s="341"/>
      <c r="H51" s="342"/>
      <c r="I51" s="342"/>
      <c r="J51" s="343"/>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48"/>
      <c r="E52" s="349"/>
      <c r="F52" s="41"/>
      <c r="G52" s="341"/>
      <c r="H52" s="342"/>
      <c r="I52" s="342"/>
      <c r="J52" s="343"/>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48"/>
      <c r="E53" s="349"/>
      <c r="F53" s="41"/>
      <c r="G53" s="341"/>
      <c r="H53" s="342"/>
      <c r="I53" s="342"/>
      <c r="J53" s="343"/>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78" t="str">
        <f ca="1">D25</f>
        <v>Answer</v>
      </c>
      <c r="E55" s="378"/>
      <c r="F55" s="15"/>
      <c r="G55" s="38" t="str">
        <f ca="1">G25</f>
        <v>Comments</v>
      </c>
      <c r="H55" s="389"/>
      <c r="I55" s="389"/>
      <c r="J55" s="389"/>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92" t="s">
        <v>28</v>
      </c>
      <c r="E56" s="393"/>
      <c r="F56" s="41"/>
      <c r="G56" s="341"/>
      <c r="H56" s="342"/>
      <c r="I56" s="342"/>
      <c r="J56" s="343"/>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6"/>
      <c r="E57" s="347"/>
      <c r="F57" s="41"/>
      <c r="G57" s="341"/>
      <c r="H57" s="342"/>
      <c r="I57" s="342"/>
      <c r="J57" s="343"/>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52"/>
      <c r="E58" s="353"/>
      <c r="F58" s="41"/>
      <c r="G58" s="341"/>
      <c r="H58" s="342"/>
      <c r="I58" s="342"/>
      <c r="J58" s="343"/>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52"/>
      <c r="E59" s="353"/>
      <c r="F59" s="41"/>
      <c r="G59" s="341"/>
      <c r="H59" s="342"/>
      <c r="I59" s="342"/>
      <c r="J59" s="343"/>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78" t="str">
        <f ca="1">D25</f>
        <v>Answer</v>
      </c>
      <c r="E61" s="378"/>
      <c r="F61" s="15"/>
      <c r="G61" s="38" t="str">
        <f ca="1">G25</f>
        <v>Comments</v>
      </c>
      <c r="H61" s="389" t="str">
        <f>IF(Q69="(*)","Click here to enter smelter names","")</f>
        <v/>
      </c>
      <c r="I61" s="389"/>
      <c r="J61" s="389"/>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6" t="s">
        <v>28</v>
      </c>
      <c r="E62" s="347"/>
      <c r="F62" s="42"/>
      <c r="G62" s="341"/>
      <c r="H62" s="342"/>
      <c r="I62" s="342"/>
      <c r="J62" s="343"/>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6"/>
      <c r="E63" s="347"/>
      <c r="F63" s="42"/>
      <c r="G63" s="341"/>
      <c r="H63" s="342"/>
      <c r="I63" s="342"/>
      <c r="J63" s="343"/>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52"/>
      <c r="E64" s="353"/>
      <c r="F64" s="42"/>
      <c r="G64" s="341"/>
      <c r="H64" s="342"/>
      <c r="I64" s="342"/>
      <c r="J64" s="343"/>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52"/>
      <c r="E65" s="353"/>
      <c r="F65" s="44"/>
      <c r="G65" s="341"/>
      <c r="H65" s="342"/>
      <c r="I65" s="342"/>
      <c r="J65" s="34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98" t="str">
        <f ca="1">OFFSET(L!$C$1,MATCH("Declaration"&amp;ADDRESS(ROW(),COLUMN(),4),L!$A:$A,0)-1,SL,,)</f>
        <v>Answer the Following Questions at a Company Level</v>
      </c>
      <c r="C67" s="398"/>
      <c r="D67" s="398"/>
      <c r="E67" s="398"/>
      <c r="F67" s="398"/>
      <c r="G67" s="398"/>
      <c r="H67" s="398"/>
      <c r="I67" s="398"/>
      <c r="J67" s="39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86" t="str">
        <f ca="1">D25</f>
        <v>Answer</v>
      </c>
      <c r="E68" s="386"/>
      <c r="F68" s="47"/>
      <c r="G68" s="386" t="str">
        <f ca="1">G25</f>
        <v>Comments</v>
      </c>
      <c r="H68" s="386" t="e">
        <f>HLOOKUP(SL,LT,$O68,0)</f>
        <v>#NAME?</v>
      </c>
      <c r="I68" s="38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6" t="s">
        <v>28</v>
      </c>
      <c r="E69" s="347"/>
      <c r="F69" s="51"/>
      <c r="G69" s="341"/>
      <c r="H69" s="342"/>
      <c r="I69" s="342"/>
      <c r="J69" s="343"/>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91"/>
      <c r="H70" s="391"/>
      <c r="I70" s="391"/>
      <c r="J70" s="39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6" t="s">
        <v>25</v>
      </c>
      <c r="E71" s="347"/>
      <c r="F71" s="51"/>
      <c r="G71" s="402" t="s">
        <v>14441</v>
      </c>
      <c r="H71" s="403"/>
      <c r="I71" s="403"/>
      <c r="J71" s="404"/>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97"/>
      <c r="E73" s="397"/>
      <c r="F73" s="258"/>
      <c r="G73" s="390"/>
      <c r="H73" s="390"/>
      <c r="I73" s="390"/>
      <c r="J73" s="390"/>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6" t="s">
        <v>28</v>
      </c>
      <c r="E74" s="347"/>
      <c r="F74" s="9"/>
      <c r="G74" s="341"/>
      <c r="H74" s="342"/>
      <c r="I74" s="342"/>
      <c r="J74" s="343"/>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6"/>
      <c r="E75" s="347"/>
      <c r="F75" s="9"/>
      <c r="G75" s="341"/>
      <c r="H75" s="342"/>
      <c r="I75" s="342"/>
      <c r="J75" s="343"/>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6" t="s">
        <v>28</v>
      </c>
      <c r="E77" s="347"/>
      <c r="F77" s="51"/>
      <c r="G77" s="341"/>
      <c r="H77" s="342"/>
      <c r="I77" s="342"/>
      <c r="J77" s="343"/>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9" t="s">
        <v>38</v>
      </c>
      <c r="E79" s="400"/>
      <c r="F79" s="51"/>
      <c r="G79" s="341" t="s">
        <v>14441</v>
      </c>
      <c r="H79" s="342"/>
      <c r="I79" s="342"/>
      <c r="J79" s="343"/>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91"/>
      <c r="H80" s="391"/>
      <c r="I80" s="391"/>
      <c r="J80" s="39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46" t="s">
        <v>28</v>
      </c>
      <c r="E81" s="347"/>
      <c r="F81" s="51"/>
      <c r="G81" s="341"/>
      <c r="H81" s="342"/>
      <c r="I81" s="342"/>
      <c r="J81" s="343"/>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401"/>
      <c r="H82" s="401"/>
      <c r="I82" s="401"/>
      <c r="J82" s="40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46" t="s">
        <v>28</v>
      </c>
      <c r="E83" s="347"/>
      <c r="F83" s="51"/>
      <c r="G83" s="341"/>
      <c r="H83" s="342"/>
      <c r="I83" s="342"/>
      <c r="J83" s="343"/>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96" t="str">
        <f>IF(OR($D$8="",$I$3=""),"","Click here to check required fields completion")</f>
        <v/>
      </c>
      <c r="C84" s="396"/>
      <c r="D84" s="396"/>
      <c r="E84" s="396"/>
      <c r="F84" s="396"/>
      <c r="G84" s="396"/>
      <c r="H84" s="396"/>
      <c r="I84" s="396"/>
      <c r="J84" s="396"/>
      <c r="K84" s="30"/>
      <c r="L84" s="103"/>
      <c r="P84" s="3"/>
      <c r="Q84" s="3"/>
      <c r="R84" s="3"/>
      <c r="S84" s="3"/>
      <c r="T84" s="3"/>
      <c r="U84" s="3"/>
      <c r="V84" s="3"/>
      <c r="W84" s="3"/>
      <c r="X84" s="3"/>
      <c r="Y84" s="3">
        <v>86</v>
      </c>
      <c r="Z84" s="3"/>
      <c r="AA84" s="3"/>
      <c r="AB84" s="3"/>
      <c r="AC84" s="3"/>
      <c r="AD84" s="3"/>
      <c r="AE84" s="3"/>
      <c r="AF84" s="3"/>
      <c r="AG84" s="3"/>
      <c r="AH84" s="3"/>
    </row>
    <row r="85" spans="1:34" ht="15.75" thickBot="1">
      <c r="A85" s="394" t="str">
        <f ca="1">OFFSET(L!$C$1,MATCH("General"&amp;"Cpy",L!$A:$A,0)-1,SL,,)</f>
        <v>© 2021 Responsible Minerals Initiative. All rights reserved.</v>
      </c>
      <c r="B85" s="395"/>
      <c r="C85" s="395"/>
      <c r="D85" s="395"/>
      <c r="E85" s="395"/>
      <c r="F85" s="395"/>
      <c r="G85" s="395"/>
      <c r="H85" s="395"/>
      <c r="I85" s="395"/>
      <c r="J85" s="39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7" type="noConversion"/>
  <conditionalFormatting sqref="D26:E26">
    <cfRule type="expression" dxfId="66" priority="123" stopIfTrue="1">
      <formula>IF($D$26="",TRUE)</formula>
    </cfRule>
  </conditionalFormatting>
  <conditionalFormatting sqref="D27:E27">
    <cfRule type="expression" dxfId="65" priority="130" stopIfTrue="1">
      <formula>IF($D$27="",TRUE)</formula>
    </cfRule>
  </conditionalFormatting>
  <conditionalFormatting sqref="D9:G9">
    <cfRule type="expression" dxfId="64" priority="138" stopIfTrue="1">
      <formula>IF($D$9="",TRUE)</formula>
    </cfRule>
  </conditionalFormatting>
  <conditionalFormatting sqref="D15:J15">
    <cfRule type="expression" dxfId="63" priority="139" stopIfTrue="1">
      <formula>IF($D$15="",TRUE)</formula>
    </cfRule>
  </conditionalFormatting>
  <conditionalFormatting sqref="D16:J16">
    <cfRule type="expression" dxfId="62" priority="140" stopIfTrue="1">
      <formula>IF($D$16="",TRUE)</formula>
    </cfRule>
  </conditionalFormatting>
  <conditionalFormatting sqref="D17:J17">
    <cfRule type="expression" dxfId="61" priority="141" stopIfTrue="1">
      <formula>IF($D$17="",TRUE)</formula>
    </cfRule>
  </conditionalFormatting>
  <conditionalFormatting sqref="D18:J18">
    <cfRule type="expression" dxfId="60" priority="142" stopIfTrue="1">
      <formula>IF($D$18="",TRUE)</formula>
    </cfRule>
  </conditionalFormatting>
  <conditionalFormatting sqref="D22:E22">
    <cfRule type="expression" dxfId="59" priority="145" stopIfTrue="1">
      <formula>IF($D$22="",TRUE)</formula>
    </cfRule>
  </conditionalFormatting>
  <conditionalFormatting sqref="D10:J10">
    <cfRule type="expression" dxfId="58" priority="42" stopIfTrue="1">
      <formula>IF($D$9=$Q$9,TRUE)</formula>
    </cfRule>
    <cfRule type="expression" dxfId="57" priority="152" stopIfTrue="1">
      <formula>IF(AND($D$10="",$D$9=$R$9),TRUE)</formula>
    </cfRule>
  </conditionalFormatting>
  <conditionalFormatting sqref="D40:E40 D46:E46 D52:E52 D58:E58 D64:E64">
    <cfRule type="expression" dxfId="56" priority="35" stopIfTrue="1">
      <formula>$P$28=""</formula>
    </cfRule>
  </conditionalFormatting>
  <conditionalFormatting sqref="D41:E41 D47:E47 D53:E53 D59:E59 D65:E65">
    <cfRule type="expression" dxfId="55" priority="150" stopIfTrue="1">
      <formula>$P$29=""</formula>
    </cfRule>
  </conditionalFormatting>
  <conditionalFormatting sqref="D40 D46 D52 D58 D64">
    <cfRule type="expression" dxfId="54" priority="148" stopIfTrue="1">
      <formula>IF(AND(OR($D$28="Yes",$D$28=""),D40=""),1,0)</formula>
    </cfRule>
  </conditionalFormatting>
  <conditionalFormatting sqref="D38:E38 D44:E44 D50:E50 D56:E56 D62:E62">
    <cfRule type="expression" dxfId="53" priority="39" stopIfTrue="1">
      <formula>IF(AND(OR($D$26="No",$D$26="Unknown",$D$26="Not applicable for this declaration",$D$32="No",$D$32="Unknown"),D38=""),1,0)</formula>
    </cfRule>
    <cfRule type="expression" dxfId="52" priority="40" stopIfTrue="1">
      <formula>IF(AND(OR($D$26="Yes",$D$26=""),D38=""),1,0)</formula>
    </cfRule>
  </conditionalFormatting>
  <conditionalFormatting sqref="G79:J79">
    <cfRule type="expression" dxfId="51" priority="33" stopIfTrue="1">
      <formula>IF(AND($D$79="Yes, using other format (describe)",$G$79=""),TRUE)</formula>
    </cfRule>
  </conditionalFormatting>
  <conditionalFormatting sqref="D39:E39 D45:E45 D51:E51 D57:E57 D63:E63">
    <cfRule type="expression" dxfId="50" priority="146" stopIfTrue="1">
      <formula>IF(AND(OR($D$27="No",$D$27="Unknown",$D$27="Not applicable for this declaration",$D$33="No",$D$33="Unknown"),D39=""),1,0)</formula>
    </cfRule>
    <cfRule type="expression" dxfId="49" priority="147" stopIfTrue="1">
      <formula>IF(AND(OR($D$27="Yes",$D$27=""),D39=""),1,0)</formula>
    </cfRule>
  </conditionalFormatting>
  <conditionalFormatting sqref="D41:E41 D47:E47 D53:E53 D59:E59 D65:E65">
    <cfRule type="expression" dxfId="48" priority="151" stopIfTrue="1">
      <formula>IF(AND(OR($D$29="Yes",$D$29=""),D41=""),1,0)</formula>
    </cfRule>
  </conditionalFormatting>
  <conditionalFormatting sqref="D20:J20">
    <cfRule type="expression" dxfId="47" priority="21" stopIfTrue="1">
      <formula>IF($D$20="",TRUE)</formula>
    </cfRule>
  </conditionalFormatting>
  <conditionalFormatting sqref="D28 D40 D46 D52 D58 D64">
    <cfRule type="expression" dxfId="46" priority="19">
      <formula>IF($D$28="No",TRUE)</formula>
    </cfRule>
  </conditionalFormatting>
  <conditionalFormatting sqref="D29 D41 D47 D53 D59 D65">
    <cfRule type="expression" dxfId="45" priority="18">
      <formula>IF($D$29="No",TRUE)</formula>
    </cfRule>
  </conditionalFormatting>
  <conditionalFormatting sqref="G71:J71">
    <cfRule type="expression" dxfId="44" priority="15">
      <formula>IF(AND($D$71="Yes",$G$71=""),TRUE)</formula>
    </cfRule>
  </conditionalFormatting>
  <conditionalFormatting sqref="G81:J81">
    <cfRule type="expression" dxfId="43" priority="14">
      <formula>IF(AND($D$81="Yes, using other format (describe)",$G$81=""),TRUE)</formula>
    </cfRule>
  </conditionalFormatting>
  <conditionalFormatting sqref="D32:E32">
    <cfRule type="expression" dxfId="42" priority="8" stopIfTrue="1">
      <formula>IF(AND(OR($D$26="Yes",$D$26=""),$D$32=""),1,0)</formula>
    </cfRule>
    <cfRule type="expression" dxfId="41" priority="12" stopIfTrue="1">
      <formula>IF($P$26="",TRUE)</formula>
    </cfRule>
  </conditionalFormatting>
  <conditionalFormatting sqref="D33:E33">
    <cfRule type="expression" dxfId="40" priority="11" stopIfTrue="1">
      <formula>IF(AND(OR($D$27="Yes",$D$27=""),$D$33=""),1,0)</formula>
    </cfRule>
    <cfRule type="expression" dxfId="39" priority="13" stopIfTrue="1">
      <formula>IF($P$27="",TRUE)</formula>
    </cfRule>
  </conditionalFormatting>
  <conditionalFormatting sqref="D34">
    <cfRule type="expression" dxfId="38" priority="10">
      <formula>IF($D$28="No",TRUE)</formula>
    </cfRule>
  </conditionalFormatting>
  <conditionalFormatting sqref="D35">
    <cfRule type="expression" dxfId="37" priority="9">
      <formula>IF($D$29="No",TRUE)</formula>
    </cfRule>
  </conditionalFormatting>
  <conditionalFormatting sqref="D74:E74">
    <cfRule type="expression" dxfId="36" priority="4" stopIfTrue="1">
      <formula>IF(AND(OR($D$26="No",$D$26="Unknown",$D$26="Not applicable for this declaration",$D$32="No",$D$32="Unknown"),D74=""),1,0)</formula>
    </cfRule>
    <cfRule type="expression" dxfId="35" priority="5" stopIfTrue="1">
      <formula>IF(AND(OR($D$26="Yes",$D$26=""),D74=""),1,0)</formula>
    </cfRule>
  </conditionalFormatting>
  <conditionalFormatting sqref="D75:E75">
    <cfRule type="expression" dxfId="34" priority="6" stopIfTrue="1">
      <formula>IF(AND(OR($D$27="No",$D$27="Unknown",$D$27="Not applicable for this declaration",$D$33="No",$D$33="Unknown"),D75=""),1,0)</formula>
    </cfRule>
    <cfRule type="expression" dxfId="33" priority="7" stopIfTrue="1">
      <formula>IF(AND(OR($D$27="Yes",$D$27=""),D75=""),1,0)</formula>
    </cfRule>
  </conditionalFormatting>
  <conditionalFormatting sqref="D69:E69 D71:E71 D77:E77 D79:E79 D81:E81 D83:E83">
    <cfRule type="expression" dxfId="32" priority="2" stopIfTrue="1">
      <formula>NOT(OR(AND($D$26="Yes",OR($D$32="Yes",$D$32="")),AND($D$27="Yes",OR($D$33="Yes",$D$33="")),OR($D$26="",$D$27="")))</formula>
    </cfRule>
    <cfRule type="expression" dxfId="31" priority="3" stopIfTrue="1">
      <formula>IF(D69="",TRUE)</formula>
    </cfRule>
  </conditionalFormatting>
  <conditionalFormatting sqref="D8:J8">
    <cfRule type="expression" dxfId="30" priority="1" stopIfTrue="1">
      <formula>IF($D$8="",TRUE)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591D8A06-9ECD-44AE-AE4C-26C696A1C2DD}"/>
    <hyperlink ref="D20" r:id="rId2" xr:uid="{C73D2C98-EA48-44EE-A30F-AA5A205A052F}"/>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5" t="s">
        <v>45</v>
      </c>
      <c r="K2" s="406"/>
      <c r="L2" s="406"/>
      <c r="M2" s="406"/>
      <c r="N2" s="406"/>
      <c r="O2" s="406"/>
      <c r="P2" s="174"/>
      <c r="Q2" s="175"/>
      <c r="R2" s="176"/>
      <c r="S2" s="176"/>
      <c r="T2" s="176"/>
      <c r="AH2" s="132" t="s">
        <v>28</v>
      </c>
    </row>
    <row r="3" spans="1:34" s="17" customFormat="1" ht="240.6" customHeight="1">
      <c r="A3" s="219"/>
      <c r="B3" s="40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177"/>
      <c r="G3" s="408" t="str">
        <f ca="1">OFFSET(L!$C$1,MATCH("General"&amp;"Cpy",L!$A:$A,0)-1,SL,,)</f>
        <v>© 2021 Responsible Minerals Initiative. All rights reserved.</v>
      </c>
      <c r="H3" s="408"/>
      <c r="I3" s="409"/>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c r="B5" s="160" t="str">
        <f>IF(LEN(A5)=0,"",INDEX('Smelter Look-up'!$A:$A,MATCH($A5,'Smelter Look-up'!$E:$E,0)))</f>
        <v/>
      </c>
      <c r="C5" s="163" t="str">
        <f>IF(LEN(A5)=0,"",INDEX('Smelter Look-up'!$C:$C,MATCH($A5,'Smelter Look-up'!$E:$E,0)))</f>
        <v/>
      </c>
      <c r="D5" s="160"/>
      <c r="E5" s="160" t="str">
        <f ca="1">IF(ISERROR($V5),"",OFFSET('Smelter Look-up'!$D$4,$V5-4,0)&amp;"")</f>
        <v/>
      </c>
      <c r="F5" s="160" t="str">
        <f ca="1">IF(ISERROR($V5),"",OFFSET('Smelter Look-up'!$E$4,$V5-4,0))</f>
        <v/>
      </c>
      <c r="G5" s="160" t="str">
        <f ca="1">IF(C5=$X$4,"Enter smelter details",IF(ISERROR($V5),"",OFFSET('Smelter Look-up'!$F$4,$V5-4,0)))</f>
        <v/>
      </c>
      <c r="H5" s="225" t="str">
        <f ca="1">IF(ISERROR($V5),"",OFFSET('Smelter Look-up'!$G$4,$V5-4,0))</f>
        <v/>
      </c>
      <c r="I5" s="226" t="str">
        <f ca="1">IF(ISERROR($V5),"",OFFSET('Smelter Look-up'!$H$4,$V5-4,0))</f>
        <v/>
      </c>
      <c r="J5" s="226" t="str">
        <f ca="1">IF(ISERROR($V5),"",OFFSET('Smelter Look-up'!$I$4,$V5-4,0))</f>
        <v/>
      </c>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IF(B5="","",IF(ISERROR(MATCH($J5,SorP!$B$1:$B$6205,0)),"",INDIRECT("'SorP'!$A$"&amp;MATCH($J5,SorP!$B$1:$B$6205,0))))</f>
        <v/>
      </c>
      <c r="U5" s="180"/>
      <c r="V5" s="181" t="e">
        <f>IF(C5="",NA(),MATCH($B5&amp;$C5,'Smelter Look-up'!$J:$J,0))</f>
        <v>#N/A</v>
      </c>
      <c r="X5" s="182">
        <f t="shared" ref="X5:X62" ca="1" si="1">IF(AND(C5="Smelter not listed",OR(LEN(D5)=0,LEN(E5)=0)),1,0)</f>
        <v>0</v>
      </c>
      <c r="AB5" s="182" t="str">
        <f t="shared" ref="AB5:AB62" si="2">B5&amp;C5</f>
        <v/>
      </c>
    </row>
    <row r="6" spans="1:34" s="182" customFormat="1" ht="20.25">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20.25">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0.2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09" t="str">
        <f ca="1">OFFSET(L!$C$1,MATCH("Checker"&amp;ADDRESS(ROW(),COLUMN(),4),L!$A:$A,0)-1,SL,,)</f>
        <v>Required fields remaining to be completed</v>
      </c>
      <c r="E1" s="17" t="s">
        <v>21</v>
      </c>
    </row>
    <row r="2" spans="1:10" ht="15">
      <c r="A2" s="59" t="s">
        <v>53</v>
      </c>
      <c r="B2" s="60" t="str">
        <f>IF(F61=1,"Click here to return to Smelter List","")</f>
        <v>Click here to return to Smelter List</v>
      </c>
      <c r="C2" s="112" t="str">
        <f>IF(F60=1,"Click here to return to Product List","")</f>
        <v/>
      </c>
      <c r="D2" s="135">
        <f>IF(H66=0,"0",H66)</f>
        <v>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CMI Inc dba Corrosion Materials</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C. User defined [Specify in 'Description of scope']</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 (*)</v>
      </c>
      <c r="B6" s="80" t="str">
        <f>Declaration!D10</f>
        <v xml:space="preserve">Metals distribution of nickel and cobalt metal alloy plate, pipe, bar, tube, pipe fittings, forgings, flanges, weld wire and fasteners. </v>
      </c>
      <c r="C6" s="80" t="str">
        <f t="shared" ca="1" si="0"/>
        <v>Complete</v>
      </c>
      <c r="D6" s="86" t="str">
        <f>IF(H6=1,"Click here to provide a Description of Scope","")</f>
        <v/>
      </c>
      <c r="E6" s="17" t="s">
        <v>17</v>
      </c>
      <c r="F6" s="85">
        <f>IF(OR(B5=Declaration!P9,B5=Declaration!Q9,B5=0),0,1)</f>
        <v>1</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Byron Hudson</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bhudson@corrosionmaterials.com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225.778.6430</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Byron Hudson</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bhudson@corrosionmaterials.com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225.778.6430</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44683</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No</v>
      </c>
      <c r="C23" s="138" t="str">
        <f t="shared" ca="1" si="3"/>
        <v>Complete</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17</v>
      </c>
      <c r="F27" s="84"/>
      <c r="J27" s="134"/>
    </row>
    <row r="28" spans="1:10" ht="59.45" customHeight="1">
      <c r="A28" s="81" t="str">
        <f ca="1">Declaration!B44</f>
        <v>Cobalt(*)</v>
      </c>
      <c r="B28" s="80" t="str">
        <f>Declaration!D44</f>
        <v>No</v>
      </c>
      <c r="C28" s="138" t="str">
        <f ca="1">IF(H28=1,J28,I28)</f>
        <v>Complete</v>
      </c>
      <c r="D28" s="210" t="str">
        <f>IF(H28=1,"Click here to answer question 4 for Cobalt","")</f>
        <v/>
      </c>
      <c r="E28" s="17" t="s">
        <v>17</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1</v>
      </c>
      <c r="C33" s="138" t="str">
        <f t="shared" ca="1" si="3"/>
        <v>Complete</v>
      </c>
      <c r="D33" s="254" t="str">
        <f>IF(H33=1,"Click here to answer question 5 for Cobalt","")</f>
        <v/>
      </c>
      <c r="E33" s="17" t="s">
        <v>21</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t="str">
        <f>Declaration!D56</f>
        <v>Yes</v>
      </c>
      <c r="C38" s="138" t="str">
        <f t="shared" ca="1" si="3"/>
        <v>Complete</v>
      </c>
      <c r="D38" s="254" t="str">
        <f>IF(H38=1,"Click here to answer question 6 for Cobalt","")</f>
        <v/>
      </c>
      <c r="E38" s="17" t="s">
        <v>15</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t="str">
        <f>Declaration!D62</f>
        <v>Yes</v>
      </c>
      <c r="C43" s="138" t="str">
        <f t="shared" ca="1" si="3"/>
        <v>Complete</v>
      </c>
      <c r="D43" s="88" t="str">
        <f>IF(H43=1,"Click here to answer question 7 for Cobalt","")</f>
        <v/>
      </c>
      <c r="E43" s="17" t="s">
        <v>17</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No</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102">
      <c r="A51" s="80" t="s">
        <v>60</v>
      </c>
      <c r="B51" s="80" t="str">
        <f>Declaration!G71</f>
        <v>Corrosion Materials does not dictate that the smelters used by its suppliers be validated by any particular organization or through any particular program or protocol.  However, Corrosion Materials requires its suppliers to provide written certification that the conflict minerals they supply do not originate from the DRC countries.</v>
      </c>
      <c r="C51" s="80" t="str">
        <f ca="1">IF(H51=1,J51,I51)</f>
        <v>Complete</v>
      </c>
      <c r="D51" s="221" t="str">
        <f>IF(H51=1,"Click here to answer question (C)","")</f>
        <v/>
      </c>
      <c r="E51" s="17" t="s">
        <v>17</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t="str">
        <f>Declaration!D74</f>
        <v>Yes</v>
      </c>
      <c r="C53" s="138" t="str">
        <f t="shared" ca="1" si="3"/>
        <v>Complete</v>
      </c>
      <c r="D53" s="210"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102">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Corrosion Materials does not dictate that the smelters used by its suppliers be validated by any particular organization or through any particular program or protocol.  However, Corrosion Materials requires its suppliers to provide written certification that the conflict minerals they supply do not originate from the DRC countries.</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G. Does your review process include corrective action management? (*)</v>
      </c>
      <c r="B59" s="80" t="str">
        <f>Declaration!D83</f>
        <v>Yes</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Please answer Question 1 on Declaration tab</v>
      </c>
      <c r="D61" s="239" t="str">
        <f>IF(H61=0,"","Click here to provide smelter information")</f>
        <v>Click here to provide smelter information</v>
      </c>
      <c r="E61" s="17" t="s">
        <v>17</v>
      </c>
      <c r="F61" s="85">
        <f>F23</f>
        <v>1</v>
      </c>
      <c r="G61" s="63">
        <f>IF(AND(COUNTIF(SmelterIdetifiedForMetal,"Cobalt")&gt;0,COUNTIF('Smelter List'!AB$5:AB$2499,"Cobalt?*")&gt;0),0,1)</f>
        <v>1</v>
      </c>
      <c r="H61" s="64">
        <f>F61*G61</f>
        <v>1</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1</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1</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1</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08"/>
    </row>
    <row r="2" spans="1:35">
      <c r="A2" s="20"/>
      <c r="B2" s="110"/>
      <c r="C2" s="110"/>
      <c r="D2"/>
      <c r="E2" s="21"/>
    </row>
    <row r="3" spans="1:35">
      <c r="A3" s="20"/>
      <c r="B3" s="110"/>
      <c r="C3" s="110"/>
      <c r="D3" s="110"/>
      <c r="E3" s="21"/>
    </row>
    <row r="4" spans="1:35" ht="15.75" customHeight="1">
      <c r="A4" s="20"/>
      <c r="B4" s="411" t="s">
        <v>53</v>
      </c>
      <c r="C4" s="411"/>
      <c r="D4" s="41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All rights reserved.</v>
      </c>
      <c r="C1001" s="414"/>
      <c r="D1001" s="414"/>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ht="28.5">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56.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56.2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3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1.2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42.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28">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42.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28.25">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BD641AFF-1170-4B1E-8DAA-90957F4D23E3}"/>
    </customSheetView>
    <customSheetView guid="{C59130F4-2E03-5E48-94CE-6E4A0484DB9E}" showAutoFilter="1">
      <selection activeCell="E4" sqref="E4"/>
      <pageMargins left="0" right="0" top="0" bottom="0" header="0" footer="0"/>
      <pageSetup paperSize="9" orientation="portrait"/>
      <headerFooter alignWithMargins="0"/>
      <autoFilter ref="B1:N1" xr:uid="{4624DE39-A20F-4FB8-81D6-142E0606187C}"/>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EEA698A46DAE84298A1EF03A3614FD0" ma:contentTypeVersion="14" ma:contentTypeDescription="Create a new document." ma:contentTypeScope="" ma:versionID="8c4235a7ce467253e3da25787bcdf562">
  <xsd:schema xmlns:xsd="http://www.w3.org/2001/XMLSchema" xmlns:xs="http://www.w3.org/2001/XMLSchema" xmlns:p="http://schemas.microsoft.com/office/2006/metadata/properties" xmlns:ns2="9ce4fa13-77bb-4fbd-b0e7-daab1f4992df" xmlns:ns3="667c34d3-24e1-4513-b963-815b88f0aa48" targetNamespace="http://schemas.microsoft.com/office/2006/metadata/properties" ma:root="true" ma:fieldsID="0920b9798affc1a82aba5a116b8a45ae" ns2:_="" ns3:_="">
    <xsd:import namespace="9ce4fa13-77bb-4fbd-b0e7-daab1f4992df"/>
    <xsd:import namespace="667c34d3-24e1-4513-b963-815b88f0aa4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e4fa13-77bb-4fbd-b0e7-daab1f4992d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7c34d3-24e1-4513-b963-815b88f0aa4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C1A92E-9D56-45AA-88D1-A1A718080257}"/>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Byron Hudson</cp:lastModifiedBy>
  <cp:revision/>
  <dcterms:created xsi:type="dcterms:W3CDTF">2010-06-21T21:00:23Z</dcterms:created>
  <dcterms:modified xsi:type="dcterms:W3CDTF">2022-05-04T13:32:26Z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0x010100AEEA698A46DAE84298A1EF03A3614FD0</vt:lpwstr>
  </property>
</Properties>
</file>